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8_{0BCE7DD0-C601-480D-8008-49BD118607BF}" xr6:coauthVersionLast="47" xr6:coauthVersionMax="47" xr10:uidLastSave="{00000000-0000-0000-0000-000000000000}"/>
  <bookViews>
    <workbookView xWindow="-108" yWindow="-108" windowWidth="23256" windowHeight="12456" tabRatio="797" firstSheet="2" activeTab="2" xr2:uid="{00000000-000D-0000-FFFF-FFFF00000000}"/>
  </bookViews>
  <sheets>
    <sheet name="Proforma servicios" sheetId="37" r:id="rId1"/>
    <sheet name="RESUMEN PROF" sheetId="40" r:id="rId2"/>
    <sheet name="RESUMEN" sheetId="24" r:id="rId3"/>
    <sheet name="Personal Tecnico" sheetId="25" r:id="rId4"/>
    <sheet name="Cargas social P_Tecnico" sheetId="26" r:id="rId5"/>
    <sheet name="Personal Auxiliar" sheetId="33" r:id="rId6"/>
    <sheet name="Carga social P_Auxiliar" sheetId="34" r:id="rId7"/>
    <sheet name="Subcont_Serv varios" sheetId="29" r:id="rId8"/>
    <sheet name="Otros Costos " sheetId="30" r:id="rId9"/>
  </sheets>
  <externalReferences>
    <externalReference r:id="rId10"/>
  </externalReferences>
  <definedNames>
    <definedName name="_xlnm.Print_Area" localSheetId="1">'RESUMEN PROF'!$B$1:$D$35</definedName>
    <definedName name="FOR">'[1]Apertura oferta'!#REF!</definedName>
    <definedName name="FORMULARIO">'[1]Apertura oferta'!#REF!</definedName>
    <definedName name="Objeto">'[1]Datos Generales '!$B$10</definedName>
    <definedName name="of">'[1]Apertura oferta'!#REF!</definedName>
    <definedName name="OFE">'[1]Apertura oferta'!#REF!</definedName>
    <definedName name="oferente">'[1]Apertura oferta'!#REF!</definedName>
    <definedName name="Oferente1">'[1]Apertura oferta'!#REF!</definedName>
    <definedName name="Oferente2">'[1]Apertura oferta'!#REF!</definedName>
    <definedName name="Oferente5">'[1]Apertura oferta'!#REF!</definedName>
    <definedName name="Oferente6">'[1]Apertura oferta'!#REF!</definedName>
    <definedName name="Oferente7">'[1]Apertura oferta'!#REF!</definedName>
    <definedName name="OFIS">'[1]Apertura oferta'!#REF!</definedName>
    <definedName name="PercentComplete" localSheetId="0">PercentCompleteBeyond*PeriodInPlan</definedName>
    <definedName name="PercentComplete">PercentCompleteBeyond*PeriodInPlan</definedName>
    <definedName name="PeriodInActual">#REF!=MEDIAN(#REF!,#REF!,#REF!+#REF!-1)</definedName>
    <definedName name="PresupuestoRef">'[1]Datos Generales '!$B$12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9" l="1"/>
  <c r="D16" i="25" l="1"/>
  <c r="D17" i="25" s="1"/>
  <c r="D18" i="25" s="1"/>
  <c r="D19" i="25" s="1"/>
  <c r="C2" i="37"/>
  <c r="B20" i="26"/>
  <c r="E20" i="25" l="1"/>
  <c r="D21" i="25"/>
  <c r="D22" i="25" s="1"/>
  <c r="D23" i="25" s="1"/>
  <c r="E23" i="25" s="1"/>
  <c r="D20" i="26"/>
  <c r="G20" i="26" s="1"/>
  <c r="C20" i="26"/>
  <c r="E20" i="26" l="1"/>
  <c r="F20" i="26"/>
  <c r="H20" i="26"/>
  <c r="I20" i="26" l="1"/>
  <c r="L20" i="26" s="1"/>
  <c r="J20" i="26" l="1"/>
  <c r="K20" i="26" s="1"/>
  <c r="F23" i="25" s="1"/>
  <c r="G23" i="25" s="1"/>
  <c r="M20" i="26"/>
  <c r="C3" i="40"/>
  <c r="C2" i="40"/>
  <c r="D19" i="40"/>
  <c r="F13" i="29" l="1"/>
  <c r="F14" i="29"/>
  <c r="F17" i="29" l="1"/>
  <c r="C28" i="24" l="1"/>
  <c r="F50" i="29" l="1"/>
  <c r="F52" i="29" s="1"/>
  <c r="D28" i="24" s="1"/>
  <c r="C30" i="24" l="1"/>
  <c r="C31" i="24"/>
  <c r="C32" i="24"/>
  <c r="C33" i="24"/>
  <c r="C21" i="24"/>
  <c r="B8" i="37" l="1"/>
  <c r="C8" i="37"/>
  <c r="B17" i="26" l="1"/>
  <c r="C17" i="26" s="1"/>
  <c r="B18" i="26"/>
  <c r="C18" i="26" s="1"/>
  <c r="B11" i="26"/>
  <c r="F18" i="29" l="1"/>
  <c r="F16" i="29"/>
  <c r="F15" i="29"/>
  <c r="G29" i="29" l="1"/>
  <c r="F18" i="30" l="1"/>
  <c r="C11" i="26" l="1"/>
  <c r="D44" i="29"/>
  <c r="J29" i="29" l="1"/>
  <c r="F11" i="29"/>
  <c r="F12" i="29"/>
  <c r="F19" i="29" l="1"/>
  <c r="D23" i="29"/>
  <c r="F23" i="29" s="1"/>
  <c r="J37" i="29" l="1"/>
  <c r="F37" i="29" s="1"/>
  <c r="J38" i="29"/>
  <c r="F38" i="29" s="1"/>
  <c r="J39" i="29"/>
  <c r="F39" i="29" s="1"/>
  <c r="C27" i="24"/>
  <c r="C26" i="24"/>
  <c r="C25" i="24"/>
  <c r="C24" i="24"/>
  <c r="C23" i="24"/>
  <c r="F13" i="30"/>
  <c r="F12" i="30" s="1"/>
  <c r="D21" i="24" s="1"/>
  <c r="D11" i="40" s="1"/>
  <c r="F40" i="29" l="1"/>
  <c r="F29" i="29" l="1"/>
  <c r="F45" i="29"/>
  <c r="F44" i="29"/>
  <c r="B10" i="34"/>
  <c r="B18" i="34"/>
  <c r="B20" i="33"/>
  <c r="E14" i="33"/>
  <c r="D26" i="24" l="1"/>
  <c r="F46" i="29"/>
  <c r="D27" i="24" s="1"/>
  <c r="F25" i="29"/>
  <c r="D24" i="24" s="1"/>
  <c r="D25" i="24"/>
  <c r="C10" i="34"/>
  <c r="F8" i="29" l="1"/>
  <c r="D23" i="24"/>
  <c r="D22" i="24" s="1"/>
  <c r="D13" i="40" s="1"/>
  <c r="B12" i="26" l="1"/>
  <c r="B13" i="26"/>
  <c r="C13" i="26" s="1"/>
  <c r="B14" i="26"/>
  <c r="C14" i="26" s="1"/>
  <c r="B15" i="26"/>
  <c r="C15" i="26" s="1"/>
  <c r="B16" i="26"/>
  <c r="C16" i="26" s="1"/>
  <c r="B19" i="26"/>
  <c r="C19" i="26" s="1"/>
  <c r="C12" i="26" l="1"/>
  <c r="B33" i="30" l="1"/>
  <c r="B10" i="26"/>
  <c r="C10" i="26" s="1"/>
  <c r="B26" i="26"/>
  <c r="B29" i="25"/>
  <c r="D16" i="26" l="1"/>
  <c r="D19" i="26"/>
  <c r="D15" i="26"/>
  <c r="E14" i="25" l="1"/>
  <c r="D12" i="26"/>
  <c r="D14" i="26"/>
  <c r="E14" i="26" s="1"/>
  <c r="E19" i="25"/>
  <c r="D17" i="26"/>
  <c r="G15" i="26"/>
  <c r="H15" i="26"/>
  <c r="E15" i="26"/>
  <c r="F15" i="26"/>
  <c r="G16" i="26"/>
  <c r="E16" i="26"/>
  <c r="F16" i="26"/>
  <c r="H16" i="26"/>
  <c r="G19" i="26"/>
  <c r="F19" i="26"/>
  <c r="H19" i="26"/>
  <c r="E19" i="26"/>
  <c r="D13" i="26"/>
  <c r="E18" i="25"/>
  <c r="E17" i="25"/>
  <c r="E22" i="25"/>
  <c r="E16" i="25" l="1"/>
  <c r="G14" i="26"/>
  <c r="F14" i="26"/>
  <c r="G17" i="26"/>
  <c r="E17" i="26"/>
  <c r="H17" i="26"/>
  <c r="F17" i="26"/>
  <c r="E13" i="25"/>
  <c r="D11" i="26"/>
  <c r="H14" i="26"/>
  <c r="E21" i="25"/>
  <c r="D18" i="26"/>
  <c r="G12" i="26"/>
  <c r="H12" i="26"/>
  <c r="E12" i="26"/>
  <c r="F12" i="26"/>
  <c r="I16" i="26"/>
  <c r="G13" i="26"/>
  <c r="H13" i="26"/>
  <c r="F13" i="26"/>
  <c r="E13" i="26"/>
  <c r="I15" i="26"/>
  <c r="I19" i="26"/>
  <c r="E15" i="25"/>
  <c r="I14" i="26" l="1"/>
  <c r="M14" i="26" s="1"/>
  <c r="I12" i="26"/>
  <c r="I17" i="26"/>
  <c r="G11" i="26"/>
  <c r="E11" i="26"/>
  <c r="H11" i="26"/>
  <c r="F11" i="26"/>
  <c r="G18" i="26"/>
  <c r="F18" i="26"/>
  <c r="E18" i="26"/>
  <c r="H18" i="26"/>
  <c r="I13" i="26"/>
  <c r="L13" i="26" s="1"/>
  <c r="L16" i="26"/>
  <c r="J16" i="26"/>
  <c r="K16" i="26" s="1"/>
  <c r="M16" i="26"/>
  <c r="M15" i="26"/>
  <c r="J15" i="26"/>
  <c r="K15" i="26" s="1"/>
  <c r="L15" i="26"/>
  <c r="L19" i="26"/>
  <c r="J19" i="26"/>
  <c r="K19" i="26" s="1"/>
  <c r="F22" i="25" s="1"/>
  <c r="G22" i="25" s="1"/>
  <c r="M19" i="26"/>
  <c r="J14" i="26" l="1"/>
  <c r="K14" i="26" s="1"/>
  <c r="F16" i="25" s="1"/>
  <c r="G16" i="25" s="1"/>
  <c r="L14" i="26"/>
  <c r="I11" i="26"/>
  <c r="M17" i="26"/>
  <c r="J17" i="26"/>
  <c r="K17" i="26" s="1"/>
  <c r="F19" i="25" s="1"/>
  <c r="G19" i="25" s="1"/>
  <c r="L17" i="26"/>
  <c r="I18" i="26"/>
  <c r="L12" i="26"/>
  <c r="J12" i="26"/>
  <c r="K12" i="26" s="1"/>
  <c r="F14" i="25" s="1"/>
  <c r="G14" i="25" s="1"/>
  <c r="M12" i="26"/>
  <c r="M13" i="26"/>
  <c r="J13" i="26"/>
  <c r="K13" i="26" s="1"/>
  <c r="F15" i="25" s="1"/>
  <c r="G15" i="25" s="1"/>
  <c r="F18" i="25"/>
  <c r="G18" i="25" s="1"/>
  <c r="F17" i="25"/>
  <c r="G17" i="25" s="1"/>
  <c r="B6" i="34"/>
  <c r="B6" i="33"/>
  <c r="B6" i="30"/>
  <c r="B6" i="29"/>
  <c r="B6" i="26"/>
  <c r="B6" i="25"/>
  <c r="J18" i="26" l="1"/>
  <c r="K18" i="26" s="1"/>
  <c r="M18" i="26"/>
  <c r="L18" i="26"/>
  <c r="L11" i="26"/>
  <c r="J11" i="26"/>
  <c r="K11" i="26" s="1"/>
  <c r="F13" i="25" s="1"/>
  <c r="G13" i="25" s="1"/>
  <c r="M11" i="26"/>
  <c r="F21" i="25" l="1"/>
  <c r="G21" i="25" s="1"/>
  <c r="F20" i="25"/>
  <c r="G20" i="25" s="1"/>
  <c r="C5" i="40"/>
  <c r="D10" i="26" l="1"/>
  <c r="E12" i="25"/>
  <c r="E24" i="25" s="1"/>
  <c r="D12" i="24" s="1"/>
  <c r="D10" i="34"/>
  <c r="H10" i="34" s="1"/>
  <c r="E12" i="33"/>
  <c r="F17" i="30" l="1"/>
  <c r="F19" i="30"/>
  <c r="G10" i="26"/>
  <c r="G21" i="26" s="1"/>
  <c r="E10" i="26"/>
  <c r="F10" i="26"/>
  <c r="F21" i="26" s="1"/>
  <c r="H10" i="26"/>
  <c r="H21" i="26" s="1"/>
  <c r="G10" i="34"/>
  <c r="F10" i="34"/>
  <c r="E10" i="34"/>
  <c r="E15" i="33"/>
  <c r="F15" i="30" l="1"/>
  <c r="F20" i="30"/>
  <c r="G13" i="34"/>
  <c r="F13" i="34"/>
  <c r="H13" i="34"/>
  <c r="D13" i="24"/>
  <c r="D10" i="24" s="1"/>
  <c r="D9" i="40" s="1"/>
  <c r="I10" i="34"/>
  <c r="I10" i="26"/>
  <c r="E21" i="26"/>
  <c r="F14" i="30" l="1"/>
  <c r="F24" i="30"/>
  <c r="F22" i="30"/>
  <c r="M10" i="26"/>
  <c r="J10" i="26"/>
  <c r="K10" i="26" s="1"/>
  <c r="F12" i="25" s="1"/>
  <c r="G12" i="25" s="1"/>
  <c r="G24" i="25" s="1"/>
  <c r="L10" i="26"/>
  <c r="L21" i="26" s="1"/>
  <c r="I21" i="26"/>
  <c r="D17" i="24" s="1"/>
  <c r="E13" i="34"/>
  <c r="L10" i="34"/>
  <c r="J10" i="34"/>
  <c r="K10" i="34" s="1"/>
  <c r="F12" i="33" s="1"/>
  <c r="G12" i="33" s="1"/>
  <c r="M10" i="34"/>
  <c r="D30" i="24" l="1"/>
  <c r="D14" i="40" s="1"/>
  <c r="F23" i="30"/>
  <c r="D33" i="24" s="1"/>
  <c r="D17" i="40" s="1"/>
  <c r="F21" i="30"/>
  <c r="D32" i="24" s="1"/>
  <c r="D16" i="40" s="1"/>
  <c r="I13" i="34"/>
  <c r="L13" i="34"/>
  <c r="G15" i="33"/>
  <c r="D18" i="24" l="1"/>
  <c r="D15" i="24" s="1"/>
  <c r="D10" i="40" s="1"/>
  <c r="F16" i="30"/>
  <c r="D31" i="24" l="1"/>
  <c r="F27" i="30"/>
  <c r="D35" i="24" l="1"/>
  <c r="D41" i="24" s="1"/>
  <c r="D15" i="40"/>
  <c r="D8" i="40" s="1"/>
  <c r="D23" i="40" s="1"/>
  <c r="F8" i="37" s="1"/>
  <c r="G8" i="37" s="1"/>
  <c r="G9" i="37" s="1"/>
  <c r="D42" i="24" l="1"/>
  <c r="D43" i="24" s="1"/>
</calcChain>
</file>

<file path=xl/sharedStrings.xml><?xml version="1.0" encoding="utf-8"?>
<sst xmlns="http://schemas.openxmlformats.org/spreadsheetml/2006/main" count="276" uniqueCount="171">
  <si>
    <t>Total</t>
  </si>
  <si>
    <t>TOTAL</t>
  </si>
  <si>
    <t>CANTIDAD</t>
  </si>
  <si>
    <t>CONSULTOR</t>
  </si>
  <si>
    <t>____________________________________</t>
  </si>
  <si>
    <t>Días</t>
  </si>
  <si>
    <t>TIEMPO DE EJECUCION DE LA CONSULTORIA :</t>
  </si>
  <si>
    <t xml:space="preserve">TOTAL </t>
  </si>
  <si>
    <t>15 % IVA</t>
  </si>
  <si>
    <t>UTILIDAD</t>
  </si>
  <si>
    <t xml:space="preserve"> </t>
  </si>
  <si>
    <t>COSTOS DIRECTOS</t>
  </si>
  <si>
    <t xml:space="preserve">VALOR TOTAL </t>
  </si>
  <si>
    <t>CONCEPTO</t>
  </si>
  <si>
    <t>PROYECTO:</t>
  </si>
  <si>
    <t xml:space="preserve">TOTAL GENERAL </t>
  </si>
  <si>
    <t>Mensual</t>
  </si>
  <si>
    <t>(meses)</t>
  </si>
  <si>
    <t>SUELDOS</t>
  </si>
  <si>
    <t>TIEMPO</t>
  </si>
  <si>
    <t>PERSONAL TECNICO</t>
  </si>
  <si>
    <t>SUELDOS DEL PERSONAL TECNICO DEL PROPONENTE</t>
  </si>
  <si>
    <t xml:space="preserve">TOTALES </t>
  </si>
  <si>
    <t>SALARIO BASE</t>
  </si>
  <si>
    <t>mes</t>
  </si>
  <si>
    <t>APELLIDOS</t>
  </si>
  <si>
    <t>CARGAS SOCIALES MENSUAL</t>
  </si>
  <si>
    <t>INCREMENTO</t>
  </si>
  <si>
    <t>TOTAL CARGAS SOCIALES</t>
  </si>
  <si>
    <t xml:space="preserve">Vacaciones </t>
  </si>
  <si>
    <t>XIV</t>
  </si>
  <si>
    <t>XIII</t>
  </si>
  <si>
    <t>IESS (PATR)</t>
  </si>
  <si>
    <t>NOMBRES Y</t>
  </si>
  <si>
    <t>PROYECTO</t>
  </si>
  <si>
    <t>GASTOS POR CARGAS SOCIALES DEL PERSONAL TECNICO</t>
  </si>
  <si>
    <t>SUELDOS DEL PERSONAL AUXILIAR Y ADMINISTRATIVO</t>
  </si>
  <si>
    <t>GASTOS POR CARGAS SOCIALES DEL PERSONAL AUXILIAR Y ADMINISTRATIVO</t>
  </si>
  <si>
    <t>Cantidad</t>
  </si>
  <si>
    <t>Unidad</t>
  </si>
  <si>
    <t>COSTOS DIRECTOS MISCELANEOS</t>
  </si>
  <si>
    <t>salario básico unificado 2024</t>
  </si>
  <si>
    <t>SUELDOS CON
CARGAS SOCIALES</t>
  </si>
  <si>
    <t>TOTAL 
CARGAS SOCIALES + SUELDO</t>
  </si>
  <si>
    <t>SUELDO
mes</t>
  </si>
  <si>
    <t>SUELDO MAS CARGAS SOCIALES MENSUAL</t>
  </si>
  <si>
    <t>Secretaria</t>
  </si>
  <si>
    <t>u</t>
  </si>
  <si>
    <t>ha</t>
  </si>
  <si>
    <t>UNIDAD</t>
  </si>
  <si>
    <t>COSTO</t>
  </si>
  <si>
    <t>UNITARIO</t>
  </si>
  <si>
    <t>SUBCONTRATOS Y SERVICIOS VARIOS</t>
  </si>
  <si>
    <t>global</t>
  </si>
  <si>
    <t>COSTO INDIRECTO</t>
  </si>
  <si>
    <t>COSTOS INDIRECTOS O GASTOS GENERALES</t>
  </si>
  <si>
    <t>HONORARIOS O UTILIDAD EMPRESARIAL</t>
  </si>
  <si>
    <t>COSTO DIRECTO</t>
  </si>
  <si>
    <t>TOTAL GENERAL</t>
  </si>
  <si>
    <t>m2</t>
  </si>
  <si>
    <t>No Mediciones / Día</t>
  </si>
  <si>
    <t>Dias</t>
  </si>
  <si>
    <t>No sitios</t>
  </si>
  <si>
    <t>Cantidad muestras</t>
  </si>
  <si>
    <t>Demanda Bioquimica de Oxigeno</t>
  </si>
  <si>
    <t>Demanda Quimica de Oxigeno</t>
  </si>
  <si>
    <t>Coliformes totales y termot.</t>
  </si>
  <si>
    <t>Clasificación de suelos SUCS incluye (Granulometría, Límites de Atterberg y Humedad Natural)</t>
  </si>
  <si>
    <t xml:space="preserve">Catastro de Estructuras </t>
  </si>
  <si>
    <t>Catastro de Pozos de Alcantarillado</t>
  </si>
  <si>
    <t> u</t>
  </si>
  <si>
    <t>Monumentación con hitos de hormigón (Bms) incluye punto de control con DGPS</t>
  </si>
  <si>
    <t>Monumentación con placa de bronce incluye punto de control con DGPS</t>
  </si>
  <si>
    <t>Cantidad mediciones</t>
  </si>
  <si>
    <t>Asamblea de socialización para consultoría (se paga por evento)</t>
  </si>
  <si>
    <t xml:space="preserve"> Viajes y viáticos</t>
  </si>
  <si>
    <t>Servicios básicos (agua, luz, telefono, internet)</t>
  </si>
  <si>
    <t>Reproducciones, ediciones y publicaciones</t>
  </si>
  <si>
    <t xml:space="preserve">Arriendo de Oficina </t>
  </si>
  <si>
    <t>Alquiler equipos computación</t>
  </si>
  <si>
    <t>Vehículo incluye chofer</t>
  </si>
  <si>
    <t>Suministro de materiales</t>
  </si>
  <si>
    <t>Garantías</t>
  </si>
  <si>
    <t xml:space="preserve">Levantamiento taquimétrico de 10,0 a 50,0 Ha </t>
  </si>
  <si>
    <t>Alquiler equipo GPS</t>
  </si>
  <si>
    <t>dato</t>
  </si>
  <si>
    <t xml:space="preserve">RESUMEN PRESUPUESTO REFERENCIAL ESTUDIOS </t>
  </si>
  <si>
    <t>PROFORMA PARA LA CONSULTORIA:</t>
  </si>
  <si>
    <t>CPC:</t>
  </si>
  <si>
    <t>PLAZO:</t>
  </si>
  <si>
    <t>210 días</t>
  </si>
  <si>
    <t>CPC</t>
  </si>
  <si>
    <t>DESCRIPCIÓN</t>
  </si>
  <si>
    <t>P. UNITARIO</t>
  </si>
  <si>
    <t>Fecha:</t>
  </si>
  <si>
    <t>Vigencia:</t>
  </si>
  <si>
    <t>120 días</t>
  </si>
  <si>
    <t xml:space="preserve">FECHA:           </t>
  </si>
  <si>
    <t>Al consultor no se considera beneficios sociales.</t>
  </si>
  <si>
    <t>REMUNERACIONES</t>
  </si>
  <si>
    <t xml:space="preserve">BENEFICIOS Y CARGAS SOCIALES </t>
  </si>
  <si>
    <t>ARRENDAMIENTOS Y ALQUILERES DE VEHÍCULOS</t>
  </si>
  <si>
    <t>VIAJES Y VIATICOS</t>
  </si>
  <si>
    <t>SUMINISTROS Y MATERIALES</t>
  </si>
  <si>
    <t>REPRODUCCIONES, EDICIONES Y PUBLICACIONES</t>
  </si>
  <si>
    <t>GARANTIAS</t>
  </si>
  <si>
    <t>Personal Técnico</t>
  </si>
  <si>
    <t>Personal Auxiliar</t>
  </si>
  <si>
    <t xml:space="preserve"> TOPOGRAFIA</t>
  </si>
  <si>
    <t>ESTUDIOS GEOTECNICOS Y DE MECANICA DE SUELOS</t>
  </si>
  <si>
    <t>AFOROS</t>
  </si>
  <si>
    <t>ESTUDIOS DE CALIDAD DE AGUA</t>
  </si>
  <si>
    <t> ha</t>
  </si>
  <si>
    <t>Levantamiento topográfico con vehículo aéreo no tripulado (DRON) equipado con sensor lidar</t>
  </si>
  <si>
    <t>ARRENDAMIENTOS Y ALQUILERES DE EQUIPOS E INSTALACIONES</t>
  </si>
  <si>
    <t>1.1</t>
  </si>
  <si>
    <t>Remuneraciones</t>
  </si>
  <si>
    <t>1.2</t>
  </si>
  <si>
    <t>Beneficios o Cargas sociales del equipo de trabajo</t>
  </si>
  <si>
    <t>1.3</t>
  </si>
  <si>
    <t xml:space="preserve">Viajes y Viáticos </t>
  </si>
  <si>
    <t>1.4</t>
  </si>
  <si>
    <t>Servicios varios</t>
  </si>
  <si>
    <t>1.5</t>
  </si>
  <si>
    <t>1.6</t>
  </si>
  <si>
    <t>Arrendamientos y alquileres vehículos</t>
  </si>
  <si>
    <t>1.7</t>
  </si>
  <si>
    <t>Arrendamientos y alquileres de equipos e instalaciones</t>
  </si>
  <si>
    <t>1.8</t>
  </si>
  <si>
    <t>Suministros y materiales</t>
  </si>
  <si>
    <t>1.9</t>
  </si>
  <si>
    <t>1.10</t>
  </si>
  <si>
    <t>Otros</t>
  </si>
  <si>
    <t xml:space="preserve">2. COSTOS INDIRECTOS o GASTOS GENERALES </t>
  </si>
  <si>
    <t>2.1</t>
  </si>
  <si>
    <t>Sueldos, salarios y beneficios o cargas sociales del personal   directivo y administrativo que desarrolle su actividad de manera permanente en la consultora</t>
  </si>
  <si>
    <t xml:space="preserve">2.2 </t>
  </si>
  <si>
    <t>TOTAL  (SIN IVA)</t>
  </si>
  <si>
    <t>Objeto de la consultoría:</t>
  </si>
  <si>
    <t>Código CPC</t>
  </si>
  <si>
    <t>Plazo:</t>
  </si>
  <si>
    <t>Valor USD $</t>
  </si>
  <si>
    <r>
      <t xml:space="preserve">1. COSTOS </t>
    </r>
    <r>
      <rPr>
        <b/>
        <i/>
        <sz val="10"/>
        <rFont val="Arial"/>
        <family val="2"/>
      </rPr>
      <t>DIRECTOS</t>
    </r>
  </si>
  <si>
    <t>Subcontratos (garantía - ensayos de laboratorio - topografía)</t>
  </si>
  <si>
    <t>Arrendamientos y alquileres o depreciación y mantenimiento y operación de instalaciones y equipos, utilizados en forma   permanente para el desarrollo de sus actividades</t>
  </si>
  <si>
    <t xml:space="preserve">3. HONORARIOS O UTILIDAD EMPRESARIAL </t>
  </si>
  <si>
    <t>Presupuesto referencial calculado de acuerdo al Art. 155 del RGLOSNCP</t>
  </si>
  <si>
    <t xml:space="preserve">Fecha: </t>
  </si>
  <si>
    <t>Ubicación:</t>
  </si>
  <si>
    <t>Cantón Cuenca</t>
  </si>
  <si>
    <t>ASAMBLEAS</t>
  </si>
  <si>
    <t>Costo Unitario</t>
  </si>
  <si>
    <t xml:space="preserve">TOTAL GENERAL  </t>
  </si>
  <si>
    <t>ESTUDIOS Y DISEÑOS INTEGRALES DEL SISTEMA DE ALCANTARILLADO, INTERCEPTORES Y PLANTA DE AGUAS RESIDUALES (PTAR) DEL CANTÓN GUALACEO, PROVINCIA DEL AZUAY</t>
  </si>
  <si>
    <t>Director de proyecto</t>
  </si>
  <si>
    <t>Especialista hidrosanitario</t>
  </si>
  <si>
    <t>Especialista hidráulico</t>
  </si>
  <si>
    <t>Especialista Estructural</t>
  </si>
  <si>
    <t>Especialista Geotécnico Geólogo</t>
  </si>
  <si>
    <t>Especialista Mecánico</t>
  </si>
  <si>
    <t>Especialista Eléctrico</t>
  </si>
  <si>
    <t>Especialista Arquitecto</t>
  </si>
  <si>
    <t>Ingeniero de presupuestos</t>
  </si>
  <si>
    <t>Especialista Social</t>
  </si>
  <si>
    <t>Especialista Financiero</t>
  </si>
  <si>
    <t>Especialista Ambiental</t>
  </si>
  <si>
    <t>Nivelación</t>
  </si>
  <si>
    <t>km</t>
  </si>
  <si>
    <t>Servicios de georadar para levantamiento de información de infraestructura subterránea existente</t>
  </si>
  <si>
    <t>Medición de caudal en tuberías</t>
  </si>
  <si>
    <t>50 Batimetrías cada por una longitud de 2,5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</si>
</sst>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$&quot;* #,##0.00_ ;_ &quot;$&quot;* \-#,##0.00_ ;_ &quot;$&quot;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,##0.00_ ;\-#,##0.00\ "/>
    <numFmt numFmtId="168" formatCode="[$$-409]#,##0.00;[Red]&quot;-&quot;[$$-409]#,##0.00"/>
    <numFmt numFmtId="169" formatCode="[$$-409]#,##0.00;[Red][$$-409]#,##0.00"/>
    <numFmt numFmtId="170" formatCode="&quot;$&quot;#,##0.00"/>
  </numFmts>
  <fonts count="4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 tint="0.24994659260841701"/>
      <name val="Cambria"/>
      <family val="2"/>
      <scheme val="major"/>
    </font>
    <font>
      <b/>
      <sz val="42"/>
      <color theme="7"/>
      <name val="Cambria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b/>
      <sz val="11"/>
      <color rgb="FF000000"/>
      <name val="Liberation Sans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  <font>
      <sz val="11"/>
      <color indexed="8"/>
      <name val="Arial"/>
      <family val="2"/>
    </font>
    <font>
      <b/>
      <sz val="14"/>
      <color rgb="FF000000"/>
      <name val="Liberation Sans"/>
      <family val="2"/>
    </font>
    <font>
      <b/>
      <sz val="14"/>
      <color rgb="FF000000"/>
      <name val="Arial"/>
      <family val="2"/>
    </font>
    <font>
      <b/>
      <sz val="14"/>
      <name val="Liberation Sans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b/>
      <i/>
      <sz val="1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sz val="14"/>
      <color rgb="FF00000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thin">
        <color indexed="8"/>
      </right>
      <top style="thin">
        <color theme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2">
    <xf numFmtId="0" fontId="0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9" fillId="0" borderId="0" applyNumberFormat="0" applyFill="0" applyBorder="0" applyProtection="0">
      <alignment horizontal="center" vertical="center"/>
    </xf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12" fillId="7" borderId="21" applyNumberFormat="0" applyProtection="0">
      <alignment horizontal="left" vertical="center"/>
    </xf>
    <xf numFmtId="1" fontId="13" fillId="7" borderId="21">
      <alignment horizontal="center" vertical="center"/>
    </xf>
    <xf numFmtId="0" fontId="9" fillId="10" borderId="22" applyNumberFormat="0" applyFont="0" applyAlignment="0">
      <alignment horizontal="center"/>
    </xf>
    <xf numFmtId="0" fontId="14" fillId="0" borderId="0" applyNumberFormat="0" applyFill="0" applyBorder="0" applyProtection="0">
      <alignment horizontal="left" vertical="center"/>
    </xf>
    <xf numFmtId="0" fontId="9" fillId="8" borderId="23" applyNumberFormat="0" applyFont="0" applyAlignment="0">
      <alignment horizontal="center"/>
    </xf>
    <xf numFmtId="0" fontId="9" fillId="9" borderId="23" applyNumberFormat="0" applyFont="0" applyAlignment="0">
      <alignment horizontal="center"/>
    </xf>
    <xf numFmtId="0" fontId="9" fillId="11" borderId="23" applyNumberFormat="0" applyFont="0" applyAlignment="0">
      <alignment horizontal="center"/>
    </xf>
    <xf numFmtId="0" fontId="9" fillId="12" borderId="23" applyNumberFormat="0" applyFont="0" applyAlignment="0">
      <alignment horizontal="center"/>
    </xf>
    <xf numFmtId="0" fontId="15" fillId="0" borderId="0" applyFill="0" applyProtection="0">
      <alignment vertical="center"/>
    </xf>
    <xf numFmtId="0" fontId="15" fillId="0" borderId="0" applyFill="0" applyProtection="0">
      <alignment horizontal="center" vertical="center" wrapText="1"/>
    </xf>
    <xf numFmtId="3" fontId="15" fillId="0" borderId="24" applyFill="0" applyProtection="0">
      <alignment horizontal="center"/>
    </xf>
    <xf numFmtId="0" fontId="16" fillId="0" borderId="0" applyFill="0" applyBorder="0" applyProtection="0">
      <alignment horizontal="left" wrapText="1"/>
    </xf>
    <xf numFmtId="9" fontId="17" fillId="0" borderId="0" applyFill="0" applyBorder="0" applyProtection="0">
      <alignment horizontal="center" vertical="center"/>
    </xf>
    <xf numFmtId="9" fontId="9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</cellStyleXfs>
  <cellXfs count="353">
    <xf numFmtId="0" fontId="0" fillId="0" borderId="0" xfId="0"/>
    <xf numFmtId="0" fontId="19" fillId="0" borderId="0" xfId="27"/>
    <xf numFmtId="0" fontId="20" fillId="0" borderId="0" xfId="27" applyFont="1" applyAlignment="1">
      <alignment horizontal="center" vertical="center"/>
    </xf>
    <xf numFmtId="0" fontId="19" fillId="0" borderId="0" xfId="27" applyAlignment="1">
      <alignment horizontal="center" vertical="center"/>
    </xf>
    <xf numFmtId="0" fontId="21" fillId="0" borderId="0" xfId="27" applyFont="1"/>
    <xf numFmtId="0" fontId="22" fillId="0" borderId="0" xfId="27" applyFont="1"/>
    <xf numFmtId="0" fontId="22" fillId="0" borderId="0" xfId="27" applyFont="1" applyAlignment="1">
      <alignment horizontal="right"/>
    </xf>
    <xf numFmtId="39" fontId="21" fillId="0" borderId="0" xfId="27" applyNumberFormat="1" applyFont="1"/>
    <xf numFmtId="167" fontId="5" fillId="0" borderId="0" xfId="27" applyNumberFormat="1" applyFont="1"/>
    <xf numFmtId="167" fontId="21" fillId="0" borderId="0" xfId="27" applyNumberFormat="1" applyFont="1"/>
    <xf numFmtId="0" fontId="20" fillId="0" borderId="0" xfId="27" applyFont="1"/>
    <xf numFmtId="0" fontId="20" fillId="0" borderId="0" xfId="27" applyFont="1" applyAlignment="1">
      <alignment vertical="center"/>
    </xf>
    <xf numFmtId="37" fontId="20" fillId="0" borderId="28" xfId="27" applyNumberFormat="1" applyFont="1" applyBorder="1" applyAlignment="1">
      <alignment horizontal="right" vertical="center"/>
    </xf>
    <xf numFmtId="37" fontId="19" fillId="0" borderId="30" xfId="27" applyNumberFormat="1" applyBorder="1" applyAlignment="1">
      <alignment horizontal="right"/>
    </xf>
    <xf numFmtId="0" fontId="19" fillId="0" borderId="31" xfId="27" applyBorder="1"/>
    <xf numFmtId="0" fontId="19" fillId="0" borderId="17" xfId="27" applyBorder="1"/>
    <xf numFmtId="37" fontId="19" fillId="0" borderId="0" xfId="27" applyNumberFormat="1" applyAlignment="1">
      <alignment horizontal="right"/>
    </xf>
    <xf numFmtId="37" fontId="19" fillId="0" borderId="32" xfId="27" applyNumberFormat="1" applyBorder="1" applyAlignment="1">
      <alignment horizontal="right"/>
    </xf>
    <xf numFmtId="39" fontId="19" fillId="0" borderId="32" xfId="27" applyNumberFormat="1" applyBorder="1" applyAlignment="1">
      <alignment horizontal="center" vertical="center"/>
    </xf>
    <xf numFmtId="37" fontId="19" fillId="0" borderId="32" xfId="27" applyNumberFormat="1" applyBorder="1" applyAlignment="1">
      <alignment horizontal="center"/>
    </xf>
    <xf numFmtId="37" fontId="19" fillId="0" borderId="34" xfId="27" applyNumberFormat="1" applyBorder="1" applyAlignment="1">
      <alignment horizontal="center"/>
    </xf>
    <xf numFmtId="2" fontId="19" fillId="0" borderId="26" xfId="27" applyNumberFormat="1" applyBorder="1" applyAlignment="1">
      <alignment wrapText="1"/>
    </xf>
    <xf numFmtId="0" fontId="20" fillId="6" borderId="36" xfId="27" applyFont="1" applyFill="1" applyBorder="1" applyAlignment="1">
      <alignment horizontal="center" vertical="center"/>
    </xf>
    <xf numFmtId="0" fontId="20" fillId="6" borderId="37" xfId="27" applyFont="1" applyFill="1" applyBorder="1" applyAlignment="1">
      <alignment horizontal="center" vertical="center"/>
    </xf>
    <xf numFmtId="0" fontId="20" fillId="6" borderId="38" xfId="27" applyFont="1" applyFill="1" applyBorder="1" applyAlignment="1">
      <alignment horizontal="center" vertical="center"/>
    </xf>
    <xf numFmtId="0" fontId="20" fillId="6" borderId="39" xfId="27" applyFont="1" applyFill="1" applyBorder="1" applyAlignment="1">
      <alignment horizontal="center" vertical="center"/>
    </xf>
    <xf numFmtId="0" fontId="20" fillId="6" borderId="40" xfId="27" applyFont="1" applyFill="1" applyBorder="1" applyAlignment="1">
      <alignment horizontal="center" vertical="center"/>
    </xf>
    <xf numFmtId="0" fontId="20" fillId="6" borderId="45" xfId="27" applyFont="1" applyFill="1" applyBorder="1" applyAlignment="1">
      <alignment horizontal="center" vertical="center"/>
    </xf>
    <xf numFmtId="0" fontId="20" fillId="6" borderId="46" xfId="27" applyFont="1" applyFill="1" applyBorder="1" applyAlignment="1">
      <alignment horizontal="center" vertical="center"/>
    </xf>
    <xf numFmtId="4" fontId="5" fillId="0" borderId="36" xfId="27" applyNumberFormat="1" applyFont="1" applyBorder="1" applyAlignment="1">
      <alignment horizontal="right"/>
    </xf>
    <xf numFmtId="37" fontId="5" fillId="0" borderId="36" xfId="27" applyNumberFormat="1" applyFont="1" applyBorder="1" applyAlignment="1">
      <alignment horizontal="right" vertical="center"/>
    </xf>
    <xf numFmtId="44" fontId="24" fillId="0" borderId="36" xfId="28" applyFont="1" applyBorder="1" applyAlignment="1">
      <alignment horizontal="right" vertical="center"/>
    </xf>
    <xf numFmtId="4" fontId="5" fillId="0" borderId="36" xfId="27" applyNumberFormat="1" applyFont="1" applyBorder="1" applyAlignment="1">
      <alignment horizontal="right" vertical="center"/>
    </xf>
    <xf numFmtId="4" fontId="5" fillId="0" borderId="36" xfId="27" applyNumberFormat="1" applyFont="1" applyBorder="1" applyAlignment="1">
      <alignment horizontal="center" vertical="center"/>
    </xf>
    <xf numFmtId="0" fontId="24" fillId="0" borderId="36" xfId="27" applyFont="1" applyBorder="1" applyAlignment="1">
      <alignment vertical="center"/>
    </xf>
    <xf numFmtId="4" fontId="5" fillId="0" borderId="47" xfId="27" applyNumberFormat="1" applyFont="1" applyBorder="1" applyAlignment="1">
      <alignment horizontal="right"/>
    </xf>
    <xf numFmtId="4" fontId="5" fillId="0" borderId="6" xfId="27" applyNumberFormat="1" applyFont="1" applyBorder="1" applyAlignment="1">
      <alignment horizontal="right"/>
    </xf>
    <xf numFmtId="4" fontId="5" fillId="0" borderId="47" xfId="27" applyNumberFormat="1" applyFont="1" applyBorder="1" applyAlignment="1">
      <alignment horizontal="center" vertical="center"/>
    </xf>
    <xf numFmtId="10" fontId="5" fillId="0" borderId="48" xfId="27" applyNumberFormat="1" applyFont="1" applyBorder="1" applyAlignment="1">
      <alignment horizontal="right"/>
    </xf>
    <xf numFmtId="4" fontId="5" fillId="0" borderId="16" xfId="27" applyNumberFormat="1" applyFont="1" applyBorder="1" applyAlignment="1">
      <alignment horizontal="right"/>
    </xf>
    <xf numFmtId="4" fontId="5" fillId="0" borderId="32" xfId="27" applyNumberFormat="1" applyFont="1" applyBorder="1" applyAlignment="1">
      <alignment horizontal="right"/>
    </xf>
    <xf numFmtId="0" fontId="5" fillId="0" borderId="16" xfId="27" applyFont="1" applyBorder="1" applyAlignment="1">
      <alignment horizontal="left"/>
    </xf>
    <xf numFmtId="0" fontId="18" fillId="6" borderId="40" xfId="27" applyFont="1" applyFill="1" applyBorder="1" applyAlignment="1">
      <alignment horizontal="center" vertical="center"/>
    </xf>
    <xf numFmtId="0" fontId="18" fillId="6" borderId="41" xfId="27" applyFont="1" applyFill="1" applyBorder="1" applyAlignment="1">
      <alignment horizontal="center" vertical="center"/>
    </xf>
    <xf numFmtId="0" fontId="18" fillId="6" borderId="42" xfId="27" applyFont="1" applyFill="1" applyBorder="1" applyAlignment="1">
      <alignment horizontal="center" vertical="center"/>
    </xf>
    <xf numFmtId="0" fontId="18" fillId="6" borderId="45" xfId="27" applyFont="1" applyFill="1" applyBorder="1" applyAlignment="1">
      <alignment horizontal="center" vertical="center"/>
    </xf>
    <xf numFmtId="0" fontId="18" fillId="6" borderId="46" xfId="27" applyFont="1" applyFill="1" applyBorder="1" applyAlignment="1">
      <alignment horizontal="center" vertical="center"/>
    </xf>
    <xf numFmtId="39" fontId="19" fillId="0" borderId="47" xfId="27" applyNumberFormat="1" applyBorder="1" applyAlignment="1">
      <alignment horizontal="center"/>
    </xf>
    <xf numFmtId="0" fontId="19" fillId="0" borderId="0" xfId="27" applyAlignment="1">
      <alignment wrapText="1"/>
    </xf>
    <xf numFmtId="168" fontId="19" fillId="0" borderId="0" xfId="27" applyNumberFormat="1"/>
    <xf numFmtId="0" fontId="27" fillId="0" borderId="0" xfId="27" applyFont="1" applyAlignment="1">
      <alignment wrapText="1"/>
    </xf>
    <xf numFmtId="0" fontId="20" fillId="0" borderId="0" xfId="27" applyFont="1" applyAlignment="1">
      <alignment wrapText="1"/>
    </xf>
    <xf numFmtId="39" fontId="19" fillId="0" borderId="0" xfId="27" applyNumberFormat="1" applyAlignment="1">
      <alignment horizontal="center"/>
    </xf>
    <xf numFmtId="0" fontId="19" fillId="13" borderId="0" xfId="27" applyFill="1"/>
    <xf numFmtId="0" fontId="19" fillId="0" borderId="0" xfId="27" applyAlignment="1">
      <alignment horizontal="left"/>
    </xf>
    <xf numFmtId="39" fontId="19" fillId="0" borderId="32" xfId="27" applyNumberFormat="1" applyBorder="1" applyAlignment="1">
      <alignment horizontal="center"/>
    </xf>
    <xf numFmtId="39" fontId="19" fillId="0" borderId="52" xfId="27" applyNumberFormat="1" applyBorder="1" applyAlignment="1">
      <alignment horizontal="center"/>
    </xf>
    <xf numFmtId="0" fontId="20" fillId="6" borderId="51" xfId="27" applyFont="1" applyFill="1" applyBorder="1" applyAlignment="1">
      <alignment horizontal="center" vertical="center"/>
    </xf>
    <xf numFmtId="0" fontId="18" fillId="6" borderId="18" xfId="27" applyFont="1" applyFill="1" applyBorder="1" applyAlignment="1">
      <alignment horizontal="center" vertical="center" wrapText="1"/>
    </xf>
    <xf numFmtId="0" fontId="0" fillId="0" borderId="55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56" xfId="0" applyNumberFormat="1" applyBorder="1"/>
    <xf numFmtId="4" fontId="0" fillId="0" borderId="57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30" fillId="0" borderId="0" xfId="27" applyFont="1" applyAlignment="1">
      <alignment wrapText="1"/>
    </xf>
    <xf numFmtId="0" fontId="24" fillId="5" borderId="9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4" fontId="0" fillId="0" borderId="66" xfId="0" applyNumberFormat="1" applyBorder="1"/>
    <xf numFmtId="168" fontId="25" fillId="0" borderId="53" xfId="27" applyNumberFormat="1" applyFont="1" applyBorder="1"/>
    <xf numFmtId="0" fontId="0" fillId="0" borderId="55" xfId="0" applyBorder="1" applyAlignment="1">
      <alignment wrapText="1"/>
    </xf>
    <xf numFmtId="0" fontId="22" fillId="6" borderId="72" xfId="27" applyFont="1" applyFill="1" applyBorder="1" applyAlignment="1">
      <alignment horizontal="center" vertical="center"/>
    </xf>
    <xf numFmtId="0" fontId="22" fillId="6" borderId="73" xfId="27" applyFont="1" applyFill="1" applyBorder="1" applyAlignment="1">
      <alignment horizontal="center" vertical="center"/>
    </xf>
    <xf numFmtId="39" fontId="21" fillId="0" borderId="66" xfId="27" applyNumberFormat="1" applyFont="1" applyBorder="1" applyAlignment="1">
      <alignment horizontal="right"/>
    </xf>
    <xf numFmtId="39" fontId="21" fillId="0" borderId="20" xfId="27" applyNumberFormat="1" applyFont="1" applyBorder="1" applyAlignment="1">
      <alignment horizontal="right"/>
    </xf>
    <xf numFmtId="0" fontId="28" fillId="0" borderId="54" xfId="0" applyFont="1" applyBorder="1"/>
    <xf numFmtId="0" fontId="22" fillId="0" borderId="77" xfId="27" applyFont="1" applyBorder="1"/>
    <xf numFmtId="3" fontId="19" fillId="0" borderId="35" xfId="27" applyNumberFormat="1" applyBorder="1" applyAlignment="1">
      <alignment horizontal="center"/>
    </xf>
    <xf numFmtId="10" fontId="18" fillId="6" borderId="40" xfId="27" applyNumberFormat="1" applyFont="1" applyFill="1" applyBorder="1" applyAlignment="1">
      <alignment horizontal="center" vertical="center"/>
    </xf>
    <xf numFmtId="4" fontId="5" fillId="0" borderId="34" xfId="27" applyNumberFormat="1" applyFont="1" applyBorder="1" applyAlignment="1">
      <alignment horizontal="right"/>
    </xf>
    <xf numFmtId="0" fontId="33" fillId="0" borderId="0" xfId="0" applyFont="1" applyAlignment="1">
      <alignment vertical="center" wrapText="1"/>
    </xf>
    <xf numFmtId="0" fontId="24" fillId="5" borderId="78" xfId="0" applyFont="1" applyFill="1" applyBorder="1" applyAlignment="1">
      <alignment horizontal="center" vertical="center"/>
    </xf>
    <xf numFmtId="168" fontId="25" fillId="0" borderId="50" xfId="27" applyNumberFormat="1" applyFont="1" applyBorder="1"/>
    <xf numFmtId="0" fontId="34" fillId="5" borderId="68" xfId="0" applyFont="1" applyFill="1" applyBorder="1" applyAlignment="1">
      <alignment horizontal="center" vertical="center" wrapText="1"/>
    </xf>
    <xf numFmtId="39" fontId="19" fillId="0" borderId="32" xfId="27" applyNumberFormat="1" applyBorder="1" applyAlignment="1">
      <alignment horizontal="right"/>
    </xf>
    <xf numFmtId="0" fontId="0" fillId="0" borderId="79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5" xfId="0" applyFont="1" applyBorder="1" applyAlignment="1">
      <alignment wrapText="1"/>
    </xf>
    <xf numFmtId="0" fontId="5" fillId="0" borderId="79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4" fontId="5" fillId="0" borderId="9" xfId="0" applyNumberFormat="1" applyFont="1" applyBorder="1"/>
    <xf numFmtId="4" fontId="0" fillId="0" borderId="8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20" fillId="6" borderId="82" xfId="27" applyFont="1" applyFill="1" applyBorder="1" applyAlignment="1">
      <alignment horizontal="center" vertical="center"/>
    </xf>
    <xf numFmtId="0" fontId="20" fillId="6" borderId="83" xfId="27" applyFont="1" applyFill="1" applyBorder="1" applyAlignment="1">
      <alignment horizontal="center" vertical="center"/>
    </xf>
    <xf numFmtId="0" fontId="20" fillId="6" borderId="86" xfId="27" applyFont="1" applyFill="1" applyBorder="1" applyAlignment="1">
      <alignment horizontal="center" vertical="center"/>
    </xf>
    <xf numFmtId="0" fontId="20" fillId="6" borderId="87" xfId="27" applyFont="1" applyFill="1" applyBorder="1" applyAlignment="1">
      <alignment horizontal="center" vertical="center"/>
    </xf>
    <xf numFmtId="0" fontId="20" fillId="6" borderId="88" xfId="27" applyFont="1" applyFill="1" applyBorder="1" applyAlignment="1">
      <alignment horizontal="center" vertical="center"/>
    </xf>
    <xf numFmtId="0" fontId="20" fillId="6" borderId="89" xfId="27" applyFont="1" applyFill="1" applyBorder="1" applyAlignment="1">
      <alignment horizontal="center" vertical="center"/>
    </xf>
    <xf numFmtId="0" fontId="20" fillId="6" borderId="90" xfId="27" applyFont="1" applyFill="1" applyBorder="1" applyAlignment="1">
      <alignment horizontal="center" vertical="center"/>
    </xf>
    <xf numFmtId="0" fontId="19" fillId="0" borderId="91" xfId="27" applyBorder="1" applyAlignment="1">
      <alignment horizontal="left"/>
    </xf>
    <xf numFmtId="37" fontId="19" fillId="0" borderId="92" xfId="27" applyNumberFormat="1" applyBorder="1" applyAlignment="1">
      <alignment horizontal="center"/>
    </xf>
    <xf numFmtId="0" fontId="23" fillId="0" borderId="66" xfId="27" applyFont="1" applyBorder="1" applyAlignment="1">
      <alignment wrapText="1"/>
    </xf>
    <xf numFmtId="0" fontId="20" fillId="0" borderId="93" xfId="27" applyFont="1" applyBorder="1" applyAlignment="1">
      <alignment vertical="center"/>
    </xf>
    <xf numFmtId="0" fontId="19" fillId="0" borderId="94" xfId="27" applyBorder="1"/>
    <xf numFmtId="37" fontId="19" fillId="0" borderId="95" xfId="27" applyNumberFormat="1" applyBorder="1" applyAlignment="1">
      <alignment horizontal="right"/>
    </xf>
    <xf numFmtId="37" fontId="20" fillId="0" borderId="96" xfId="27" applyNumberFormat="1" applyFont="1" applyBorder="1" applyAlignment="1">
      <alignment horizontal="right" vertical="center"/>
    </xf>
    <xf numFmtId="37" fontId="20" fillId="0" borderId="97" xfId="27" applyNumberFormat="1" applyFont="1" applyBorder="1" applyAlignment="1">
      <alignment horizontal="right" vertical="center"/>
    </xf>
    <xf numFmtId="37" fontId="20" fillId="0" borderId="98" xfId="27" applyNumberFormat="1" applyFont="1" applyBorder="1" applyAlignment="1">
      <alignment horizontal="right" vertical="center"/>
    </xf>
    <xf numFmtId="0" fontId="18" fillId="6" borderId="82" xfId="27" applyFont="1" applyFill="1" applyBorder="1" applyAlignment="1">
      <alignment horizontal="center" vertical="center"/>
    </xf>
    <xf numFmtId="0" fontId="18" fillId="6" borderId="83" xfId="27" applyFont="1" applyFill="1" applyBorder="1" applyAlignment="1">
      <alignment horizontal="center" vertical="center"/>
    </xf>
    <xf numFmtId="0" fontId="18" fillId="6" borderId="68" xfId="27" applyFont="1" applyFill="1" applyBorder="1" applyAlignment="1">
      <alignment horizontal="center" vertical="center"/>
    </xf>
    <xf numFmtId="0" fontId="18" fillId="6" borderId="86" xfId="27" applyFont="1" applyFill="1" applyBorder="1" applyAlignment="1">
      <alignment horizontal="center" vertical="center"/>
    </xf>
    <xf numFmtId="0" fontId="18" fillId="6" borderId="13" xfId="27" applyFont="1" applyFill="1" applyBorder="1" applyAlignment="1">
      <alignment horizontal="center" vertical="center" wrapText="1"/>
    </xf>
    <xf numFmtId="0" fontId="5" fillId="0" borderId="101" xfId="27" applyFont="1" applyBorder="1" applyAlignment="1">
      <alignment horizontal="left"/>
    </xf>
    <xf numFmtId="10" fontId="5" fillId="0" borderId="20" xfId="27" applyNumberFormat="1" applyFont="1" applyBorder="1" applyAlignment="1">
      <alignment horizontal="right"/>
    </xf>
    <xf numFmtId="0" fontId="5" fillId="0" borderId="54" xfId="27" applyFont="1" applyBorder="1"/>
    <xf numFmtId="4" fontId="5" fillId="0" borderId="0" xfId="27" applyNumberFormat="1" applyFont="1" applyAlignment="1">
      <alignment horizontal="right"/>
    </xf>
    <xf numFmtId="37" fontId="5" fillId="0" borderId="13" xfId="27" applyNumberFormat="1" applyFont="1" applyBorder="1" applyAlignment="1">
      <alignment horizontal="right"/>
    </xf>
    <xf numFmtId="0" fontId="24" fillId="0" borderId="102" xfId="27" applyFont="1" applyBorder="1" applyAlignment="1">
      <alignment vertical="center"/>
    </xf>
    <xf numFmtId="4" fontId="5" fillId="0" borderId="103" xfId="27" applyNumberFormat="1" applyFont="1" applyBorder="1" applyAlignment="1">
      <alignment horizontal="right"/>
    </xf>
    <xf numFmtId="4" fontId="5" fillId="0" borderId="103" xfId="27" applyNumberFormat="1" applyFont="1" applyBorder="1" applyAlignment="1">
      <alignment horizontal="center" vertical="center"/>
    </xf>
    <xf numFmtId="4" fontId="5" fillId="0" borderId="103" xfId="27" applyNumberFormat="1" applyFont="1" applyBorder="1" applyAlignment="1">
      <alignment horizontal="right" vertical="center"/>
    </xf>
    <xf numFmtId="4" fontId="24" fillId="0" borderId="103" xfId="27" applyNumberFormat="1" applyFont="1" applyBorder="1" applyAlignment="1">
      <alignment horizontal="right" vertical="center"/>
    </xf>
    <xf numFmtId="44" fontId="24" fillId="0" borderId="103" xfId="28" applyFont="1" applyBorder="1" applyAlignment="1">
      <alignment horizontal="right" vertical="center"/>
    </xf>
    <xf numFmtId="37" fontId="5" fillId="0" borderId="104" xfId="27" applyNumberFormat="1" applyFont="1" applyBorder="1" applyAlignment="1">
      <alignment horizontal="right" vertical="center"/>
    </xf>
    <xf numFmtId="0" fontId="34" fillId="5" borderId="80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5" fillId="0" borderId="105" xfId="27" applyFont="1" applyBorder="1" applyAlignment="1">
      <alignment horizontal="center" vertical="center"/>
    </xf>
    <xf numFmtId="168" fontId="5" fillId="0" borderId="90" xfId="27" applyNumberFormat="1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5" fillId="0" borderId="103" xfId="27" applyFont="1" applyBorder="1" applyAlignment="1">
      <alignment horizontal="center" vertical="center"/>
    </xf>
    <xf numFmtId="168" fontId="5" fillId="0" borderId="104" xfId="27" applyNumberFormat="1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24" fillId="5" borderId="103" xfId="0" applyFont="1" applyFill="1" applyBorder="1" applyAlignment="1">
      <alignment horizontal="center" vertical="center"/>
    </xf>
    <xf numFmtId="0" fontId="24" fillId="5" borderId="104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 wrapText="1"/>
    </xf>
    <xf numFmtId="0" fontId="34" fillId="5" borderId="50" xfId="0" applyFont="1" applyFill="1" applyBorder="1" applyAlignment="1">
      <alignment horizontal="center" vertical="center"/>
    </xf>
    <xf numFmtId="39" fontId="20" fillId="0" borderId="27" xfId="27" applyNumberFormat="1" applyFont="1" applyBorder="1" applyAlignment="1">
      <alignment horizontal="right" vertical="center"/>
    </xf>
    <xf numFmtId="39" fontId="20" fillId="0" borderId="29" xfId="27" applyNumberFormat="1" applyFont="1" applyBorder="1" applyAlignment="1">
      <alignment horizontal="right" vertical="center"/>
    </xf>
    <xf numFmtId="0" fontId="0" fillId="0" borderId="55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108" xfId="0" applyBorder="1" applyAlignment="1">
      <alignment horizontal="center" vertical="center"/>
    </xf>
    <xf numFmtId="0" fontId="5" fillId="0" borderId="2" xfId="27" applyFont="1" applyBorder="1" applyAlignment="1">
      <alignment horizontal="center" vertical="center"/>
    </xf>
    <xf numFmtId="168" fontId="5" fillId="0" borderId="4" xfId="27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9" xfId="0" applyBorder="1" applyAlignment="1">
      <alignment wrapText="1"/>
    </xf>
    <xf numFmtId="0" fontId="0" fillId="0" borderId="102" xfId="0" applyBorder="1" applyAlignment="1">
      <alignment wrapText="1"/>
    </xf>
    <xf numFmtId="169" fontId="20" fillId="0" borderId="0" xfId="27" applyNumberFormat="1" applyFont="1"/>
    <xf numFmtId="0" fontId="36" fillId="0" borderId="0" xfId="9" applyFont="1" applyAlignment="1"/>
    <xf numFmtId="0" fontId="35" fillId="6" borderId="105" xfId="9" applyFont="1" applyFill="1" applyBorder="1">
      <alignment horizontal="center" vertical="center"/>
    </xf>
    <xf numFmtId="0" fontId="35" fillId="6" borderId="110" xfId="9" applyFont="1" applyFill="1" applyBorder="1">
      <alignment horizontal="center" vertical="center"/>
    </xf>
    <xf numFmtId="0" fontId="35" fillId="6" borderId="45" xfId="9" applyFont="1" applyFill="1" applyBorder="1">
      <alignment horizontal="center" vertical="center"/>
    </xf>
    <xf numFmtId="0" fontId="35" fillId="6" borderId="111" xfId="9" applyFont="1" applyFill="1" applyBorder="1">
      <alignment horizontal="center" vertical="center"/>
    </xf>
    <xf numFmtId="0" fontId="36" fillId="0" borderId="105" xfId="9" applyFont="1" applyBorder="1">
      <alignment horizontal="center" vertical="center"/>
    </xf>
    <xf numFmtId="0" fontId="37" fillId="0" borderId="105" xfId="9" applyFont="1" applyBorder="1" applyAlignment="1">
      <alignment vertical="center" wrapText="1"/>
    </xf>
    <xf numFmtId="2" fontId="36" fillId="0" borderId="105" xfId="9" applyNumberFormat="1" applyFont="1" applyBorder="1">
      <alignment horizontal="center" vertical="center"/>
    </xf>
    <xf numFmtId="4" fontId="36" fillId="0" borderId="6" xfId="9" applyNumberFormat="1" applyFont="1" applyBorder="1">
      <alignment horizontal="center" vertical="center"/>
    </xf>
    <xf numFmtId="4" fontId="36" fillId="0" borderId="76" xfId="9" applyNumberFormat="1" applyFont="1" applyBorder="1">
      <alignment horizontal="center" vertical="center"/>
    </xf>
    <xf numFmtId="4" fontId="35" fillId="0" borderId="6" xfId="9" applyNumberFormat="1" applyFont="1" applyBorder="1">
      <alignment horizontal="center" vertical="center"/>
    </xf>
    <xf numFmtId="0" fontId="35" fillId="0" borderId="0" xfId="9" applyFont="1">
      <alignment horizontal="center" vertical="center"/>
    </xf>
    <xf numFmtId="0" fontId="19" fillId="0" borderId="0" xfId="0" applyFont="1"/>
    <xf numFmtId="14" fontId="20" fillId="0" borderId="0" xfId="27" applyNumberFormat="1" applyFont="1"/>
    <xf numFmtId="0" fontId="21" fillId="0" borderId="101" xfId="27" applyFont="1" applyBorder="1"/>
    <xf numFmtId="0" fontId="22" fillId="14" borderId="109" xfId="27" applyFont="1" applyFill="1" applyBorder="1" applyAlignment="1">
      <alignment horizontal="left"/>
    </xf>
    <xf numFmtId="0" fontId="22" fillId="0" borderId="101" xfId="27" applyFont="1" applyBorder="1" applyAlignment="1">
      <alignment horizontal="left"/>
    </xf>
    <xf numFmtId="0" fontId="21" fillId="0" borderId="101" xfId="27" applyFont="1" applyBorder="1" applyAlignment="1">
      <alignment horizontal="left"/>
    </xf>
    <xf numFmtId="0" fontId="22" fillId="14" borderId="112" xfId="27" applyFont="1" applyFill="1" applyBorder="1"/>
    <xf numFmtId="0" fontId="22" fillId="0" borderId="101" xfId="27" applyFont="1" applyBorder="1"/>
    <xf numFmtId="0" fontId="28" fillId="0" borderId="114" xfId="0" applyFont="1" applyBorder="1"/>
    <xf numFmtId="39" fontId="21" fillId="0" borderId="115" xfId="27" applyNumberFormat="1" applyFont="1" applyBorder="1" applyAlignment="1">
      <alignment horizontal="right"/>
    </xf>
    <xf numFmtId="0" fontId="28" fillId="0" borderId="101" xfId="0" applyFont="1" applyBorder="1"/>
    <xf numFmtId="39" fontId="21" fillId="0" borderId="13" xfId="27" applyNumberFormat="1" applyFont="1" applyBorder="1" applyAlignment="1">
      <alignment horizontal="right"/>
    </xf>
    <xf numFmtId="39" fontId="22" fillId="14" borderId="90" xfId="27" applyNumberFormat="1" applyFont="1" applyFill="1" applyBorder="1" applyAlignment="1">
      <alignment horizontal="right"/>
    </xf>
    <xf numFmtId="167" fontId="22" fillId="15" borderId="90" xfId="27" applyNumberFormat="1" applyFont="1" applyFill="1" applyBorder="1" applyAlignment="1">
      <alignment horizontal="right" vertical="center" wrapText="1"/>
    </xf>
    <xf numFmtId="0" fontId="22" fillId="15" borderId="90" xfId="27" applyFont="1" applyFill="1" applyBorder="1" applyAlignment="1">
      <alignment horizontal="left" vertical="center" wrapText="1"/>
    </xf>
    <xf numFmtId="0" fontId="22" fillId="0" borderId="74" xfId="27" applyFont="1" applyBorder="1"/>
    <xf numFmtId="39" fontId="21" fillId="15" borderId="90" xfId="27" applyNumberFormat="1" applyFont="1" applyFill="1" applyBorder="1" applyAlignment="1">
      <alignment horizontal="right"/>
    </xf>
    <xf numFmtId="39" fontId="21" fillId="0" borderId="75" xfId="27" applyNumberFormat="1" applyFont="1" applyBorder="1" applyAlignment="1">
      <alignment horizontal="right"/>
    </xf>
    <xf numFmtId="0" fontId="22" fillId="16" borderId="116" xfId="27" applyFont="1" applyFill="1" applyBorder="1" applyAlignment="1">
      <alignment horizontal="center" vertical="center"/>
    </xf>
    <xf numFmtId="39" fontId="22" fillId="0" borderId="75" xfId="27" applyNumberFormat="1" applyFont="1" applyBorder="1" applyAlignment="1">
      <alignment horizontal="right" vertical="center"/>
    </xf>
    <xf numFmtId="0" fontId="22" fillId="0" borderId="116" xfId="27" applyFont="1" applyBorder="1" applyAlignment="1">
      <alignment horizontal="center" vertical="center"/>
    </xf>
    <xf numFmtId="0" fontId="22" fillId="0" borderId="117" xfId="27" applyFont="1" applyBorder="1" applyAlignment="1">
      <alignment horizontal="center" vertical="center"/>
    </xf>
    <xf numFmtId="39" fontId="22" fillId="0" borderId="15" xfId="27" applyNumberFormat="1" applyFont="1" applyBorder="1" applyAlignment="1">
      <alignment horizontal="right" vertical="center"/>
    </xf>
    <xf numFmtId="39" fontId="22" fillId="14" borderId="113" xfId="27" applyNumberFormat="1" applyFont="1" applyFill="1" applyBorder="1" applyAlignment="1">
      <alignment horizontal="right"/>
    </xf>
    <xf numFmtId="4" fontId="24" fillId="0" borderId="36" xfId="27" applyNumberFormat="1" applyFont="1" applyBorder="1" applyAlignment="1">
      <alignment horizontal="right" vertical="center"/>
    </xf>
    <xf numFmtId="0" fontId="0" fillId="0" borderId="109" xfId="0" applyBorder="1" applyAlignment="1">
      <alignment vertical="center" wrapText="1"/>
    </xf>
    <xf numFmtId="0" fontId="0" fillId="0" borderId="105" xfId="0" applyBorder="1" applyAlignment="1">
      <alignment horizontal="center"/>
    </xf>
    <xf numFmtId="0" fontId="2" fillId="0" borderId="0" xfId="31"/>
    <xf numFmtId="0" fontId="42" fillId="0" borderId="0" xfId="31" applyFont="1"/>
    <xf numFmtId="170" fontId="40" fillId="13" borderId="14" xfId="31" applyNumberFormat="1" applyFont="1" applyFill="1" applyBorder="1" applyAlignment="1">
      <alignment horizontal="center" vertical="center" wrapText="1"/>
    </xf>
    <xf numFmtId="0" fontId="38" fillId="13" borderId="1" xfId="31" applyFont="1" applyFill="1" applyBorder="1" applyAlignment="1">
      <alignment horizontal="justify" vertical="center" wrapText="1"/>
    </xf>
    <xf numFmtId="170" fontId="38" fillId="13" borderId="1" xfId="31" applyNumberFormat="1" applyFont="1" applyFill="1" applyBorder="1" applyAlignment="1">
      <alignment horizontal="center" vertical="center"/>
    </xf>
    <xf numFmtId="0" fontId="5" fillId="13" borderId="1" xfId="31" applyFont="1" applyFill="1" applyBorder="1" applyAlignment="1">
      <alignment horizontal="justify" vertical="center" wrapText="1"/>
    </xf>
    <xf numFmtId="170" fontId="40" fillId="13" borderId="1" xfId="31" applyNumberFormat="1" applyFont="1" applyFill="1" applyBorder="1" applyAlignment="1">
      <alignment horizontal="center" vertical="center" wrapText="1"/>
    </xf>
    <xf numFmtId="0" fontId="5" fillId="13" borderId="1" xfId="31" applyFont="1" applyFill="1" applyBorder="1" applyAlignment="1">
      <alignment horizontal="left" vertical="center" wrapText="1"/>
    </xf>
    <xf numFmtId="0" fontId="5" fillId="13" borderId="20" xfId="31" applyFont="1" applyFill="1" applyBorder="1" applyAlignment="1">
      <alignment horizontal="left" vertical="center" wrapText="1"/>
    </xf>
    <xf numFmtId="170" fontId="38" fillId="13" borderId="53" xfId="31" applyNumberFormat="1" applyFont="1" applyFill="1" applyBorder="1" applyAlignment="1">
      <alignment horizontal="center" vertical="center"/>
    </xf>
    <xf numFmtId="170" fontId="40" fillId="13" borderId="1" xfId="31" applyNumberFormat="1" applyFont="1" applyFill="1" applyBorder="1" applyAlignment="1">
      <alignment horizontal="center" vertical="center"/>
    </xf>
    <xf numFmtId="0" fontId="38" fillId="13" borderId="50" xfId="31" applyFont="1" applyFill="1" applyBorder="1" applyAlignment="1">
      <alignment horizontal="center" vertical="center"/>
    </xf>
    <xf numFmtId="0" fontId="38" fillId="13" borderId="80" xfId="31" applyFont="1" applyFill="1" applyBorder="1" applyAlignment="1">
      <alignment horizontal="center" vertical="center"/>
    </xf>
    <xf numFmtId="0" fontId="2" fillId="13" borderId="71" xfId="31" applyFill="1" applyBorder="1"/>
    <xf numFmtId="0" fontId="2" fillId="13" borderId="67" xfId="31" applyFill="1" applyBorder="1"/>
    <xf numFmtId="0" fontId="2" fillId="13" borderId="68" xfId="31" applyFill="1" applyBorder="1"/>
    <xf numFmtId="0" fontId="8" fillId="13" borderId="19" xfId="31" applyFont="1" applyFill="1" applyBorder="1" applyAlignment="1">
      <alignment wrapText="1"/>
    </xf>
    <xf numFmtId="0" fontId="8" fillId="13" borderId="19" xfId="31" applyFont="1" applyFill="1" applyBorder="1"/>
    <xf numFmtId="0" fontId="8" fillId="13" borderId="0" xfId="31" applyFont="1" applyFill="1" applyAlignment="1">
      <alignment horizontal="left"/>
    </xf>
    <xf numFmtId="0" fontId="8" fillId="13" borderId="20" xfId="31" applyFont="1" applyFill="1" applyBorder="1" applyAlignment="1">
      <alignment horizontal="left"/>
    </xf>
    <xf numFmtId="0" fontId="2" fillId="13" borderId="19" xfId="31" applyFill="1" applyBorder="1"/>
    <xf numFmtId="0" fontId="2" fillId="13" borderId="0" xfId="31" applyFill="1"/>
    <xf numFmtId="0" fontId="2" fillId="13" borderId="20" xfId="31" applyFill="1" applyBorder="1"/>
    <xf numFmtId="0" fontId="39" fillId="13" borderId="20" xfId="31" applyFont="1" applyFill="1" applyBorder="1"/>
    <xf numFmtId="0" fontId="8" fillId="13" borderId="0" xfId="31" applyFont="1" applyFill="1" applyAlignment="1">
      <alignment horizontal="center"/>
    </xf>
    <xf numFmtId="0" fontId="24" fillId="5" borderId="105" xfId="0" applyFont="1" applyFill="1" applyBorder="1" applyAlignment="1">
      <alignment horizontal="center" vertical="center"/>
    </xf>
    <xf numFmtId="0" fontId="0" fillId="13" borderId="0" xfId="0" applyFill="1"/>
    <xf numFmtId="0" fontId="36" fillId="13" borderId="0" xfId="9" applyFont="1" applyFill="1" applyAlignment="1">
      <alignment horizontal="left" vertical="center"/>
    </xf>
    <xf numFmtId="0" fontId="36" fillId="13" borderId="0" xfId="9" applyFont="1" applyFill="1" applyAlignment="1">
      <alignment vertical="center" wrapText="1"/>
    </xf>
    <xf numFmtId="0" fontId="36" fillId="13" borderId="0" xfId="9" applyFont="1" applyFill="1" applyAlignment="1"/>
    <xf numFmtId="0" fontId="36" fillId="13" borderId="0" xfId="9" applyFont="1" applyFill="1">
      <alignment horizontal="center" vertical="center"/>
    </xf>
    <xf numFmtId="0" fontId="35" fillId="13" borderId="0" xfId="9" applyFont="1" applyFill="1">
      <alignment horizontal="center" vertical="center"/>
    </xf>
    <xf numFmtId="0" fontId="36" fillId="13" borderId="25" xfId="9" applyFont="1" applyFill="1" applyBorder="1" applyAlignment="1"/>
    <xf numFmtId="39" fontId="23" fillId="2" borderId="47" xfId="27" applyNumberFormat="1" applyFont="1" applyFill="1" applyBorder="1" applyAlignment="1">
      <alignment horizontal="center"/>
    </xf>
    <xf numFmtId="39" fontId="23" fillId="2" borderId="32" xfId="27" applyNumberFormat="1" applyFont="1" applyFill="1" applyBorder="1" applyAlignment="1">
      <alignment horizontal="center"/>
    </xf>
    <xf numFmtId="39" fontId="23" fillId="2" borderId="32" xfId="27" applyNumberFormat="1" applyFont="1" applyFill="1" applyBorder="1" applyAlignment="1">
      <alignment horizontal="right"/>
    </xf>
    <xf numFmtId="0" fontId="35" fillId="13" borderId="0" xfId="9" applyFont="1" applyFill="1" applyAlignment="1">
      <alignment vertical="center" wrapText="1"/>
    </xf>
    <xf numFmtId="0" fontId="35" fillId="13" borderId="0" xfId="9" applyFont="1" applyFill="1" applyAlignment="1">
      <alignment vertical="center"/>
    </xf>
    <xf numFmtId="0" fontId="35" fillId="13" borderId="105" xfId="9" applyFont="1" applyFill="1" applyBorder="1">
      <alignment horizontal="center" vertical="center"/>
    </xf>
    <xf numFmtId="0" fontId="36" fillId="13" borderId="105" xfId="9" applyFont="1" applyFill="1" applyBorder="1">
      <alignment horizontal="center" vertical="center"/>
    </xf>
    <xf numFmtId="0" fontId="36" fillId="13" borderId="105" xfId="9" applyFont="1" applyFill="1" applyBorder="1" applyAlignment="1"/>
    <xf numFmtId="0" fontId="35" fillId="13" borderId="0" xfId="9" applyFont="1" applyFill="1" applyAlignment="1"/>
    <xf numFmtId="0" fontId="20" fillId="6" borderId="118" xfId="27" applyFont="1" applyFill="1" applyBorder="1" applyAlignment="1">
      <alignment horizontal="center" vertical="center"/>
    </xf>
    <xf numFmtId="0" fontId="20" fillId="6" borderId="119" xfId="27" applyFont="1" applyFill="1" applyBorder="1" applyAlignment="1">
      <alignment horizontal="center" vertical="center"/>
    </xf>
    <xf numFmtId="0" fontId="20" fillId="6" borderId="120" xfId="27" applyFont="1" applyFill="1" applyBorder="1" applyAlignment="1">
      <alignment horizontal="center" vertical="center"/>
    </xf>
    <xf numFmtId="0" fontId="19" fillId="0" borderId="121" xfId="27" applyBorder="1" applyAlignment="1">
      <alignment horizontal="center"/>
    </xf>
    <xf numFmtId="37" fontId="19" fillId="0" borderId="122" xfId="27" applyNumberFormat="1" applyBorder="1" applyAlignment="1">
      <alignment horizontal="right"/>
    </xf>
    <xf numFmtId="0" fontId="19" fillId="0" borderId="123" xfId="27" applyBorder="1"/>
    <xf numFmtId="39" fontId="19" fillId="0" borderId="90" xfId="27" applyNumberFormat="1" applyBorder="1" applyAlignment="1">
      <alignment horizontal="right"/>
    </xf>
    <xf numFmtId="0" fontId="19" fillId="0" borderId="123" xfId="27" applyBorder="1" applyAlignment="1">
      <alignment horizontal="left"/>
    </xf>
    <xf numFmtId="39" fontId="19" fillId="0" borderId="92" xfId="27" applyNumberFormat="1" applyBorder="1" applyAlignment="1">
      <alignment horizontal="right"/>
    </xf>
    <xf numFmtId="39" fontId="19" fillId="0" borderId="56" xfId="27" applyNumberFormat="1" applyBorder="1" applyAlignment="1">
      <alignment horizontal="right"/>
    </xf>
    <xf numFmtId="39" fontId="19" fillId="0" borderId="66" xfId="27" applyNumberFormat="1" applyBorder="1" applyAlignment="1">
      <alignment horizontal="right"/>
    </xf>
    <xf numFmtId="39" fontId="19" fillId="0" borderId="127" xfId="27" applyNumberFormat="1" applyBorder="1" applyAlignment="1">
      <alignment horizontal="right"/>
    </xf>
    <xf numFmtId="0" fontId="20" fillId="4" borderId="124" xfId="27" applyFont="1" applyFill="1" applyBorder="1" applyAlignment="1">
      <alignment horizontal="left"/>
    </xf>
    <xf numFmtId="39" fontId="19" fillId="4" borderId="125" xfId="27" applyNumberFormat="1" applyFill="1" applyBorder="1" applyAlignment="1">
      <alignment horizontal="center"/>
    </xf>
    <xf numFmtId="37" fontId="19" fillId="4" borderId="12" xfId="27" applyNumberFormat="1" applyFill="1" applyBorder="1" applyAlignment="1">
      <alignment horizontal="right"/>
    </xf>
    <xf numFmtId="39" fontId="19" fillId="4" borderId="12" xfId="27" applyNumberFormat="1" applyFill="1" applyBorder="1" applyAlignment="1">
      <alignment horizontal="right"/>
    </xf>
    <xf numFmtId="39" fontId="23" fillId="2" borderId="105" xfId="27" applyNumberFormat="1" applyFont="1" applyFill="1" applyBorder="1" applyAlignment="1">
      <alignment horizontal="center"/>
    </xf>
    <xf numFmtId="39" fontId="23" fillId="2" borderId="105" xfId="27" applyNumberFormat="1" applyFont="1" applyFill="1" applyBorder="1" applyAlignment="1">
      <alignment horizontal="right"/>
    </xf>
    <xf numFmtId="0" fontId="19" fillId="0" borderId="130" xfId="27" applyBorder="1"/>
    <xf numFmtId="39" fontId="19" fillId="0" borderId="128" xfId="27" applyNumberFormat="1" applyBorder="1" applyAlignment="1">
      <alignment horizontal="center"/>
    </xf>
    <xf numFmtId="37" fontId="19" fillId="0" borderId="129" xfId="27" applyNumberFormat="1" applyBorder="1" applyAlignment="1">
      <alignment horizontal="right"/>
    </xf>
    <xf numFmtId="37" fontId="19" fillId="0" borderId="1" xfId="27" applyNumberFormat="1" applyBorder="1" applyAlignment="1">
      <alignment horizontal="right"/>
    </xf>
    <xf numFmtId="39" fontId="23" fillId="0" borderId="32" xfId="27" applyNumberFormat="1" applyFont="1" applyBorder="1" applyAlignment="1">
      <alignment horizontal="center" vertical="center"/>
    </xf>
    <xf numFmtId="37" fontId="23" fillId="0" borderId="32" xfId="27" applyNumberFormat="1" applyFont="1" applyBorder="1" applyAlignment="1">
      <alignment horizontal="center"/>
    </xf>
    <xf numFmtId="4" fontId="7" fillId="0" borderId="105" xfId="0" applyNumberFormat="1" applyFont="1" applyBorder="1"/>
    <xf numFmtId="168" fontId="7" fillId="0" borderId="2" xfId="27" applyNumberFormat="1" applyFont="1" applyBorder="1" applyAlignment="1">
      <alignment horizontal="center" vertical="center"/>
    </xf>
    <xf numFmtId="168" fontId="7" fillId="0" borderId="105" xfId="27" applyNumberFormat="1" applyFont="1" applyBorder="1" applyAlignment="1">
      <alignment horizontal="center" vertical="center"/>
    </xf>
    <xf numFmtId="168" fontId="7" fillId="0" borderId="103" xfId="27" applyNumberFormat="1" applyFont="1" applyBorder="1" applyAlignment="1">
      <alignment horizontal="center" vertical="center"/>
    </xf>
    <xf numFmtId="37" fontId="19" fillId="0" borderId="52" xfId="27" applyNumberFormat="1" applyBorder="1" applyAlignment="1">
      <alignment horizontal="right"/>
    </xf>
    <xf numFmtId="39" fontId="23" fillId="2" borderId="6" xfId="27" applyNumberFormat="1" applyFont="1" applyFill="1" applyBorder="1" applyAlignment="1">
      <alignment horizontal="center"/>
    </xf>
    <xf numFmtId="39" fontId="23" fillId="2" borderId="6" xfId="27" applyNumberFormat="1" applyFont="1" applyFill="1" applyBorder="1" applyAlignment="1">
      <alignment horizontal="right"/>
    </xf>
    <xf numFmtId="39" fontId="23" fillId="2" borderId="131" xfId="27" applyNumberFormat="1" applyFont="1" applyFill="1" applyBorder="1" applyAlignment="1">
      <alignment horizontal="center"/>
    </xf>
    <xf numFmtId="39" fontId="23" fillId="2" borderId="131" xfId="27" applyNumberFormat="1" applyFont="1" applyFill="1" applyBorder="1" applyAlignment="1">
      <alignment horizontal="right"/>
    </xf>
    <xf numFmtId="39" fontId="23" fillId="0" borderId="6" xfId="27" applyNumberFormat="1" applyFont="1" applyBorder="1" applyAlignment="1">
      <alignment horizontal="center"/>
    </xf>
    <xf numFmtId="39" fontId="23" fillId="0" borderId="6" xfId="27" applyNumberFormat="1" applyFont="1" applyBorder="1" applyAlignment="1">
      <alignment horizontal="right"/>
    </xf>
    <xf numFmtId="39" fontId="23" fillId="0" borderId="16" xfId="27" applyNumberFormat="1" applyFont="1" applyBorder="1" applyAlignment="1">
      <alignment horizontal="center"/>
    </xf>
    <xf numFmtId="39" fontId="23" fillId="0" borderId="16" xfId="27" applyNumberFormat="1" applyFont="1" applyBorder="1" applyAlignment="1">
      <alignment horizontal="right"/>
    </xf>
    <xf numFmtId="0" fontId="19" fillId="0" borderId="54" xfId="27" applyBorder="1"/>
    <xf numFmtId="39" fontId="19" fillId="0" borderId="6" xfId="27" applyNumberFormat="1" applyBorder="1" applyAlignment="1">
      <alignment horizontal="center"/>
    </xf>
    <xf numFmtId="0" fontId="20" fillId="4" borderId="11" xfId="27" applyFont="1" applyFill="1" applyBorder="1" applyAlignment="1">
      <alignment vertical="center"/>
    </xf>
    <xf numFmtId="39" fontId="19" fillId="4" borderId="125" xfId="27" applyNumberFormat="1" applyFill="1" applyBorder="1"/>
    <xf numFmtId="37" fontId="19" fillId="4" borderId="126" xfId="27" applyNumberFormat="1" applyFill="1" applyBorder="1" applyAlignment="1">
      <alignment horizontal="right"/>
    </xf>
    <xf numFmtId="37" fontId="20" fillId="4" borderId="14" xfId="27" applyNumberFormat="1" applyFont="1" applyFill="1" applyBorder="1" applyAlignment="1">
      <alignment horizontal="right" vertical="center"/>
    </xf>
    <xf numFmtId="39" fontId="23" fillId="0" borderId="47" xfId="27" applyNumberFormat="1" applyFont="1" applyBorder="1" applyAlignment="1">
      <alignment horizontal="center" vertical="center"/>
    </xf>
    <xf numFmtId="0" fontId="20" fillId="6" borderId="33" xfId="27" applyFont="1" applyFill="1" applyBorder="1" applyAlignment="1">
      <alignment horizontal="center" vertical="center"/>
    </xf>
    <xf numFmtId="0" fontId="20" fillId="0" borderId="132" xfId="27" applyFont="1" applyBorder="1" applyAlignment="1">
      <alignment vertical="center"/>
    </xf>
    <xf numFmtId="0" fontId="43" fillId="0" borderId="131" xfId="0" applyFont="1" applyBorder="1" applyAlignment="1">
      <alignment vertical="center" wrapText="1"/>
    </xf>
    <xf numFmtId="0" fontId="43" fillId="0" borderId="16" xfId="0" applyFont="1" applyBorder="1" applyAlignment="1">
      <alignment vertical="center" wrapText="1"/>
    </xf>
    <xf numFmtId="0" fontId="44" fillId="0" borderId="16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37" fontId="20" fillId="15" borderId="0" xfId="27" applyNumberFormat="1" applyFont="1" applyFill="1"/>
    <xf numFmtId="0" fontId="35" fillId="13" borderId="0" xfId="9" applyFont="1" applyFill="1" applyAlignment="1">
      <alignment horizontal="center" vertical="center" wrapText="1"/>
    </xf>
    <xf numFmtId="0" fontId="35" fillId="0" borderId="7" xfId="9" applyFont="1" applyBorder="1">
      <alignment horizontal="center" vertical="center"/>
    </xf>
    <xf numFmtId="0" fontId="35" fillId="0" borderId="25" xfId="9" applyFont="1" applyBorder="1">
      <alignment horizontal="center" vertical="center"/>
    </xf>
    <xf numFmtId="0" fontId="35" fillId="0" borderId="76" xfId="9" applyFont="1" applyBorder="1">
      <alignment horizontal="center" vertical="center"/>
    </xf>
    <xf numFmtId="0" fontId="36" fillId="13" borderId="0" xfId="9" applyFont="1" applyFill="1" applyAlignment="1">
      <alignment horizontal="center"/>
    </xf>
    <xf numFmtId="0" fontId="8" fillId="13" borderId="0" xfId="31" applyFont="1" applyFill="1" applyAlignment="1">
      <alignment horizontal="center"/>
    </xf>
    <xf numFmtId="0" fontId="40" fillId="13" borderId="11" xfId="31" applyFont="1" applyFill="1" applyBorder="1" applyAlignment="1">
      <alignment horizontal="justify" vertical="center" wrapText="1"/>
    </xf>
    <xf numFmtId="0" fontId="40" fillId="13" borderId="14" xfId="31" applyFont="1" applyFill="1" applyBorder="1" applyAlignment="1">
      <alignment horizontal="justify" vertical="center" wrapText="1"/>
    </xf>
    <xf numFmtId="0" fontId="40" fillId="13" borderId="11" xfId="31" applyFont="1" applyFill="1" applyBorder="1" applyAlignment="1">
      <alignment horizontal="right" vertical="center" indent="2"/>
    </xf>
    <xf numFmtId="0" fontId="40" fillId="13" borderId="14" xfId="31" applyFont="1" applyFill="1" applyBorder="1" applyAlignment="1">
      <alignment horizontal="right" vertical="center" indent="2"/>
    </xf>
    <xf numFmtId="0" fontId="1" fillId="13" borderId="0" xfId="31" applyFont="1" applyFill="1" applyAlignment="1">
      <alignment horizontal="center"/>
    </xf>
    <xf numFmtId="0" fontId="2" fillId="13" borderId="0" xfId="31" applyFill="1" applyAlignment="1">
      <alignment horizontal="center"/>
    </xf>
    <xf numFmtId="0" fontId="39" fillId="13" borderId="69" xfId="31" applyFont="1" applyFill="1" applyBorder="1" applyAlignment="1">
      <alignment horizontal="center"/>
    </xf>
    <xf numFmtId="0" fontId="39" fillId="13" borderId="70" xfId="31" applyFont="1" applyFill="1" applyBorder="1" applyAlignment="1">
      <alignment horizontal="center"/>
    </xf>
    <xf numFmtId="0" fontId="8" fillId="13" borderId="0" xfId="31" applyFont="1" applyFill="1" applyAlignment="1">
      <alignment horizontal="center" vertical="center" wrapText="1"/>
    </xf>
    <xf numFmtId="0" fontId="8" fillId="13" borderId="20" xfId="31" applyFont="1" applyFill="1" applyBorder="1" applyAlignment="1">
      <alignment horizontal="center" vertical="center" wrapText="1"/>
    </xf>
    <xf numFmtId="0" fontId="8" fillId="13" borderId="0" xfId="31" applyFont="1" applyFill="1" applyAlignment="1">
      <alignment horizontal="left"/>
    </xf>
    <xf numFmtId="0" fontId="8" fillId="13" borderId="20" xfId="31" applyFont="1" applyFill="1" applyBorder="1" applyAlignment="1">
      <alignment horizontal="left"/>
    </xf>
    <xf numFmtId="0" fontId="32" fillId="0" borderId="0" xfId="27" applyFont="1" applyAlignment="1">
      <alignment horizontal="center" vertical="center" wrapText="1"/>
    </xf>
    <xf numFmtId="0" fontId="22" fillId="3" borderId="61" xfId="27" applyFont="1" applyFill="1" applyBorder="1" applyAlignment="1">
      <alignment horizontal="center"/>
    </xf>
    <xf numFmtId="0" fontId="22" fillId="3" borderId="59" xfId="27" applyFont="1" applyFill="1" applyBorder="1" applyAlignment="1">
      <alignment horizontal="center"/>
    </xf>
    <xf numFmtId="0" fontId="22" fillId="3" borderId="13" xfId="27" applyFont="1" applyFill="1" applyBorder="1" applyAlignment="1">
      <alignment horizontal="center"/>
    </xf>
    <xf numFmtId="0" fontId="20" fillId="6" borderId="43" xfId="27" applyFont="1" applyFill="1" applyBorder="1" applyAlignment="1">
      <alignment horizontal="center" vertical="center"/>
    </xf>
    <xf numFmtId="0" fontId="20" fillId="6" borderId="44" xfId="27" applyFont="1" applyFill="1" applyBorder="1" applyAlignment="1">
      <alignment horizontal="center" vertical="center"/>
    </xf>
    <xf numFmtId="0" fontId="20" fillId="6" borderId="43" xfId="27" applyFont="1" applyFill="1" applyBorder="1" applyAlignment="1">
      <alignment horizontal="center" vertical="center" wrapText="1"/>
    </xf>
    <xf numFmtId="0" fontId="20" fillId="6" borderId="42" xfId="27" applyFont="1" applyFill="1" applyBorder="1" applyAlignment="1">
      <alignment horizontal="center" vertical="center" wrapText="1"/>
    </xf>
    <xf numFmtId="0" fontId="26" fillId="0" borderId="0" xfId="27" applyFont="1" applyAlignment="1">
      <alignment horizontal="center" vertical="center" wrapText="1"/>
    </xf>
    <xf numFmtId="0" fontId="18" fillId="6" borderId="49" xfId="27" applyFont="1" applyFill="1" applyBorder="1" applyAlignment="1">
      <alignment horizontal="center" vertical="center" wrapText="1"/>
    </xf>
    <xf numFmtId="0" fontId="18" fillId="6" borderId="6" xfId="27" applyFont="1" applyFill="1" applyBorder="1" applyAlignment="1">
      <alignment horizontal="center" vertical="center" wrapText="1"/>
    </xf>
    <xf numFmtId="0" fontId="18" fillId="6" borderId="46" xfId="27" applyFont="1" applyFill="1" applyBorder="1" applyAlignment="1">
      <alignment horizontal="center" vertical="center" wrapText="1"/>
    </xf>
    <xf numFmtId="0" fontId="18" fillId="6" borderId="41" xfId="27" applyFont="1" applyFill="1" applyBorder="1" applyAlignment="1">
      <alignment horizontal="center" vertical="center" wrapText="1"/>
    </xf>
    <xf numFmtId="0" fontId="18" fillId="6" borderId="45" xfId="27" applyFont="1" applyFill="1" applyBorder="1" applyAlignment="1">
      <alignment horizontal="center" vertical="center"/>
    </xf>
    <xf numFmtId="0" fontId="18" fillId="6" borderId="40" xfId="27" applyFont="1" applyFill="1" applyBorder="1" applyAlignment="1">
      <alignment horizontal="center" vertical="center"/>
    </xf>
    <xf numFmtId="0" fontId="20" fillId="6" borderId="84" xfId="27" applyFont="1" applyFill="1" applyBorder="1" applyAlignment="1">
      <alignment horizontal="center" vertical="center"/>
    </xf>
    <xf numFmtId="0" fontId="20" fillId="6" borderId="85" xfId="27" applyFont="1" applyFill="1" applyBorder="1" applyAlignment="1">
      <alignment horizontal="center" vertical="center"/>
    </xf>
    <xf numFmtId="0" fontId="20" fillId="6" borderId="84" xfId="27" applyFont="1" applyFill="1" applyBorder="1" applyAlignment="1">
      <alignment horizontal="center" vertical="center" wrapText="1"/>
    </xf>
    <xf numFmtId="0" fontId="20" fillId="6" borderId="68" xfId="27" applyFont="1" applyFill="1" applyBorder="1" applyAlignment="1">
      <alignment horizontal="center" vertical="center" wrapText="1"/>
    </xf>
    <xf numFmtId="0" fontId="19" fillId="0" borderId="0" xfId="27" applyAlignment="1">
      <alignment horizontal="center" vertical="center"/>
    </xf>
    <xf numFmtId="0" fontId="18" fillId="6" borderId="100" xfId="27" applyFont="1" applyFill="1" applyBorder="1" applyAlignment="1">
      <alignment horizontal="center" vertical="center" wrapText="1"/>
    </xf>
    <xf numFmtId="0" fontId="18" fillId="6" borderId="99" xfId="27" applyFont="1" applyFill="1" applyBorder="1" applyAlignment="1">
      <alignment horizontal="center" vertical="center" wrapText="1"/>
    </xf>
    <xf numFmtId="0" fontId="18" fillId="6" borderId="83" xfId="27" applyFont="1" applyFill="1" applyBorder="1" applyAlignment="1">
      <alignment horizontal="center" vertical="center"/>
    </xf>
    <xf numFmtId="0" fontId="5" fillId="0" borderId="0" xfId="27" applyFont="1" applyAlignment="1">
      <alignment horizontal="left" vertical="center" wrapText="1"/>
    </xf>
    <xf numFmtId="0" fontId="24" fillId="5" borderId="6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58" xfId="0" applyFont="1" applyFill="1" applyBorder="1" applyAlignment="1">
      <alignment horizontal="center"/>
    </xf>
    <xf numFmtId="0" fontId="24" fillId="5" borderId="59" xfId="0" applyFont="1" applyFill="1" applyBorder="1" applyAlignment="1">
      <alignment horizontal="center"/>
    </xf>
    <xf numFmtId="0" fontId="24" fillId="5" borderId="62" xfId="0" applyFont="1" applyFill="1" applyBorder="1" applyAlignment="1">
      <alignment horizontal="center" vertical="center"/>
    </xf>
    <xf numFmtId="0" fontId="29" fillId="5" borderId="63" xfId="27" applyFont="1" applyFill="1" applyBorder="1" applyAlignment="1">
      <alignment horizontal="left" vertical="center"/>
    </xf>
    <xf numFmtId="0" fontId="29" fillId="5" borderId="65" xfId="27" applyFont="1" applyFill="1" applyBorder="1" applyAlignment="1">
      <alignment horizontal="left" vertical="center"/>
    </xf>
    <xf numFmtId="0" fontId="29" fillId="5" borderId="64" xfId="27" applyFont="1" applyFill="1" applyBorder="1" applyAlignment="1">
      <alignment horizontal="left" vertical="center"/>
    </xf>
    <xf numFmtId="0" fontId="34" fillId="5" borderId="80" xfId="0" applyFont="1" applyFill="1" applyBorder="1" applyAlignment="1">
      <alignment horizontal="center" vertical="center" wrapText="1"/>
    </xf>
    <xf numFmtId="0" fontId="34" fillId="5" borderId="50" xfId="0" applyFont="1" applyFill="1" applyBorder="1" applyAlignment="1">
      <alignment horizontal="center" vertical="center" wrapText="1"/>
    </xf>
    <xf numFmtId="0" fontId="31" fillId="5" borderId="80" xfId="27" applyFont="1" applyFill="1" applyBorder="1" applyAlignment="1">
      <alignment horizontal="left" vertical="center"/>
    </xf>
    <xf numFmtId="0" fontId="31" fillId="5" borderId="50" xfId="27" applyFont="1" applyFill="1" applyBorder="1" applyAlignment="1">
      <alignment horizontal="left" vertical="center"/>
    </xf>
    <xf numFmtId="0" fontId="24" fillId="5" borderId="67" xfId="0" applyFont="1" applyFill="1" applyBorder="1" applyAlignment="1">
      <alignment horizontal="center" vertical="center"/>
    </xf>
    <xf numFmtId="0" fontId="24" fillId="5" borderId="70" xfId="0" applyFont="1" applyFill="1" applyBorder="1" applyAlignment="1">
      <alignment horizontal="center" vertical="center"/>
    </xf>
    <xf numFmtId="0" fontId="24" fillId="5" borderId="58" xfId="0" applyFont="1" applyFill="1" applyBorder="1" applyAlignment="1">
      <alignment horizontal="center" vertical="center"/>
    </xf>
    <xf numFmtId="0" fontId="24" fillId="5" borderId="59" xfId="0" applyFont="1" applyFill="1" applyBorder="1" applyAlignment="1">
      <alignment horizontal="center" vertical="center"/>
    </xf>
    <xf numFmtId="0" fontId="31" fillId="5" borderId="63" xfId="27" applyFont="1" applyFill="1" applyBorder="1" applyAlignment="1">
      <alignment horizontal="left" vertical="center"/>
    </xf>
    <xf numFmtId="0" fontId="31" fillId="5" borderId="64" xfId="27" applyFont="1" applyFill="1" applyBorder="1" applyAlignment="1">
      <alignment horizontal="left" vertical="center"/>
    </xf>
    <xf numFmtId="0" fontId="20" fillId="6" borderId="83" xfId="27" applyFont="1" applyFill="1" applyBorder="1" applyAlignment="1">
      <alignment horizontal="center" vertical="center" wrapText="1"/>
    </xf>
    <xf numFmtId="0" fontId="20" fillId="6" borderId="51" xfId="27" applyFont="1" applyFill="1" applyBorder="1" applyAlignment="1">
      <alignment horizontal="center" vertical="center" wrapText="1"/>
    </xf>
  </cellXfs>
  <cellStyles count="32">
    <cellStyle name="% completado" xfId="18" xr:uid="{00000000-0005-0000-0000-000000000000}"/>
    <cellStyle name="Actividad" xfId="24" xr:uid="{00000000-0005-0000-0000-000001000000}"/>
    <cellStyle name="Comma 2" xfId="6" xr:uid="{00000000-0005-0000-0000-000002000000}"/>
    <cellStyle name="Control del periodo resaltado" xfId="13" xr:uid="{00000000-0005-0000-0000-000003000000}"/>
    <cellStyle name="Currency 10" xfId="4" xr:uid="{00000000-0005-0000-0000-000004000000}"/>
    <cellStyle name="Currency 3" xfId="3" xr:uid="{00000000-0005-0000-0000-000005000000}"/>
    <cellStyle name="Encabezado 1 2" xfId="11" xr:uid="{00000000-0005-0000-0000-000006000000}"/>
    <cellStyle name="Encabezados de los periodos" xfId="23" xr:uid="{00000000-0005-0000-0000-000007000000}"/>
    <cellStyle name="Etiqueta" xfId="16" xr:uid="{00000000-0005-0000-0000-000008000000}"/>
    <cellStyle name="Leyenda de la duración real" xfId="17" xr:uid="{00000000-0005-0000-0000-000009000000}"/>
    <cellStyle name="Leyenda de la duración real (fuera del plan)" xfId="19" xr:uid="{00000000-0005-0000-0000-00000A000000}"/>
    <cellStyle name="Leyenda del % completado (fuera del plan)" xfId="20" xr:uid="{00000000-0005-0000-0000-00000B000000}"/>
    <cellStyle name="Leyenda del plan" xfId="15" xr:uid="{00000000-0005-0000-0000-00000C000000}"/>
    <cellStyle name="Millares 2" xfId="8" xr:uid="{00000000-0005-0000-0000-00000D000000}"/>
    <cellStyle name="Moneda 2" xfId="28" xr:uid="{00000000-0005-0000-0000-00000E000000}"/>
    <cellStyle name="Moneda 2 2" xfId="30" xr:uid="{00000000-0005-0000-0000-00000F000000}"/>
    <cellStyle name="Normal" xfId="0" builtinId="0"/>
    <cellStyle name="Normal 2" xfId="1" xr:uid="{00000000-0005-0000-0000-000011000000}"/>
    <cellStyle name="Normal 2 2 2 2" xfId="2" xr:uid="{00000000-0005-0000-0000-000012000000}"/>
    <cellStyle name="Normal 3" xfId="7" xr:uid="{00000000-0005-0000-0000-000013000000}"/>
    <cellStyle name="Normal 4" xfId="9" xr:uid="{00000000-0005-0000-0000-000014000000}"/>
    <cellStyle name="Normal 5" xfId="27" xr:uid="{00000000-0005-0000-0000-000015000000}"/>
    <cellStyle name="Normal 6" xfId="29" xr:uid="{00000000-0005-0000-0000-000016000000}"/>
    <cellStyle name="Normal 7" xfId="31" xr:uid="{00000000-0005-0000-0000-000017000000}"/>
    <cellStyle name="Percent 2" xfId="5" xr:uid="{00000000-0005-0000-0000-000018000000}"/>
    <cellStyle name="Porcentaje 2" xfId="26" xr:uid="{00000000-0005-0000-0000-000019000000}"/>
    <cellStyle name="Porcentaje completado" xfId="25" xr:uid="{00000000-0005-0000-0000-00001A000000}"/>
    <cellStyle name="Texto explicativo 2" xfId="12" xr:uid="{00000000-0005-0000-0000-00001B000000}"/>
    <cellStyle name="Título 2 2" xfId="21" xr:uid="{00000000-0005-0000-0000-00001C000000}"/>
    <cellStyle name="Título 3 2" xfId="22" xr:uid="{00000000-0005-0000-0000-00001D000000}"/>
    <cellStyle name="Título 4" xfId="10" xr:uid="{00000000-0005-0000-0000-00001E000000}"/>
    <cellStyle name="Valor del periodo" xfId="14" xr:uid="{00000000-0005-0000-0000-00001F000000}"/>
  </cellStyles>
  <dxfs count="0"/>
  <tableStyles count="0" defaultTableStyle="TableStyleMedium9" defaultPivotStyle="PivotStyleLight16"/>
  <colors>
    <mruColors>
      <color rgb="FFD8D8D8"/>
      <color rgb="FFFF33CC"/>
      <color rgb="FF1B579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jramirez\Desktop\ARCHIVOS%20BORRAR\Evaluaci&#243;n%20Oferta%20T&#233;cnica_Comisi&#243;n_1507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 "/>
      <sheetName val="Apertura oferta"/>
      <sheetName val="LOCALIDAD"/>
      <sheetName val="VINCULACION"/>
      <sheetName val="Anexo VINCULACION"/>
      <sheetName val="FORMULARIO DECLARACIONES"/>
      <sheetName val="VERIFICACIÓN FIRMA EC"/>
      <sheetName val="4.1.1 Integridad Oferta"/>
      <sheetName val="4.1.2 Pers Téc Clave INCAV"/>
      <sheetName val="4.1.2 Pers Téc Clave HIDRODICON"/>
      <sheetName val="4.1.2 Pers Téc Clave ACCI"/>
      <sheetName val="4.1.3 Experiencia General"/>
      <sheetName val="4.1.3 Experiencia Específica"/>
      <sheetName val="4.1.4 Exp Pers Técn INCAV"/>
      <sheetName val="4.1.4 Exp Pers Técn HIDRODICON"/>
      <sheetName val="4.1.4 Exp Pers Técn ACCI"/>
      <sheetName val="4.1.5-4.1.7"/>
      <sheetName val="4.1.8 Otros parametros"/>
      <sheetName val="CONVALIDACIÓN "/>
      <sheetName val="CONVALIDACIÓN RESP"/>
      <sheetName val="4.1.9 Verifica Cumplimiento"/>
      <sheetName val="4.1.10 Inform Financiera"/>
      <sheetName val="4.2 Evaluación por puntaje"/>
      <sheetName val="CALIFICACIÓN"/>
      <sheetName val="4.3 Evaluación Oferta Económica"/>
      <sheetName val="Aclaraciones, Preg Resp"/>
      <sheetName val="LEYES VIGENTES"/>
    </sheetNames>
    <sheetDataSet>
      <sheetData sheetId="0">
        <row r="10">
          <cell r="B10" t="str">
            <v>ACTUALIZACIÓN DE LOS ESTUDIOS DE LAS CONDUCCIONES DE AGUA POTABLE DE TIXAN – EL CEBOLLAR Y REFUERZO A RICAURTE, QUE INCLUIRA ESTUDIOS  GEOLÓGICO – GEOTÉCNICO – HIDRÁULICO - ELECTROMECÁNICO Y ESTRUCTURAL PARA LOS ELEMENTOS DE ABASTECIMIENTO DE AGUA POTABLE DEL CANTÓN CUENCA</v>
          </cell>
        </row>
        <row r="12">
          <cell r="B12">
            <v>221692.71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7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30E36F3-93C2-496B-8503-5EF9DA22D8CE}">
  <we:reference id="wa104100404" version="3.0.0.1" store="es-ES" storeType="OMEX"/>
  <we:alternateReferences>
    <we:reference id="wa104100404" version="3.0.0.1" store="wa1041004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view="pageBreakPreview" zoomScale="70" zoomScaleNormal="60" zoomScaleSheetLayoutView="70" workbookViewId="0">
      <selection activeCell="C3" sqref="C3"/>
    </sheetView>
  </sheetViews>
  <sheetFormatPr baseColWidth="10" defaultRowHeight="13.2"/>
  <cols>
    <col min="1" max="1" width="3.33203125" customWidth="1"/>
    <col min="2" max="2" width="27.6640625" customWidth="1"/>
    <col min="3" max="3" width="43.6640625" customWidth="1"/>
    <col min="5" max="5" width="12.33203125" customWidth="1"/>
    <col min="6" max="6" width="13.109375" customWidth="1"/>
    <col min="7" max="7" width="13.33203125" customWidth="1"/>
  </cols>
  <sheetData>
    <row r="1" spans="1:7">
      <c r="A1" s="224"/>
      <c r="B1" s="224"/>
      <c r="C1" s="224"/>
      <c r="D1" s="224"/>
      <c r="E1" s="224"/>
      <c r="F1" s="224"/>
      <c r="G1" s="224"/>
    </row>
    <row r="2" spans="1:7" s="159" customFormat="1" ht="31.2">
      <c r="A2" s="227"/>
      <c r="B2" s="234" t="s">
        <v>87</v>
      </c>
      <c r="C2" s="291" t="str">
        <f>RESUMEN!C6</f>
        <v>ESTUDIOS Y DISEÑOS INTEGRALES DEL SISTEMA DE ALCANTARILLADO, INTERCEPTORES Y PLANTA DE AGUAS RESIDUALES (PTAR) DEL CANTÓN GUALACEO, PROVINCIA DEL AZUAY</v>
      </c>
      <c r="D2" s="291"/>
      <c r="E2" s="291"/>
      <c r="F2" s="291"/>
      <c r="G2" s="291"/>
    </row>
    <row r="3" spans="1:7" s="159" customFormat="1" ht="15.6">
      <c r="A3" s="227"/>
      <c r="B3" s="235" t="s">
        <v>88</v>
      </c>
      <c r="C3" s="225">
        <v>8313100124</v>
      </c>
      <c r="D3" s="226"/>
      <c r="E3" s="226"/>
      <c r="F3" s="226"/>
      <c r="G3" s="226"/>
    </row>
    <row r="4" spans="1:7" s="159" customFormat="1" ht="15.6">
      <c r="A4" s="227"/>
      <c r="B4" s="235" t="s">
        <v>89</v>
      </c>
      <c r="C4" s="226" t="s">
        <v>90</v>
      </c>
      <c r="D4" s="226"/>
      <c r="E4" s="226"/>
      <c r="F4" s="226"/>
      <c r="G4" s="226"/>
    </row>
    <row r="5" spans="1:7" s="159" customFormat="1" ht="15.6">
      <c r="A5" s="227"/>
      <c r="B5" s="227"/>
      <c r="C5" s="227"/>
      <c r="D5" s="227"/>
      <c r="E5" s="227"/>
      <c r="F5" s="227"/>
      <c r="G5" s="227"/>
    </row>
    <row r="6" spans="1:7" s="159" customFormat="1" ht="15.6">
      <c r="A6" s="227"/>
      <c r="B6" s="227"/>
      <c r="C6" s="227"/>
      <c r="D6" s="227"/>
      <c r="E6" s="227"/>
      <c r="F6" s="227"/>
      <c r="G6" s="227"/>
    </row>
    <row r="7" spans="1:7" s="159" customFormat="1" ht="15.6">
      <c r="A7" s="227"/>
      <c r="B7" s="236" t="s">
        <v>91</v>
      </c>
      <c r="C7" s="161" t="s">
        <v>92</v>
      </c>
      <c r="D7" s="162" t="s">
        <v>49</v>
      </c>
      <c r="E7" s="163" t="s">
        <v>2</v>
      </c>
      <c r="F7" s="160" t="s">
        <v>93</v>
      </c>
      <c r="G7" s="160" t="s">
        <v>1</v>
      </c>
    </row>
    <row r="8" spans="1:7" s="159" customFormat="1" ht="90.6" customHeight="1">
      <c r="A8" s="227"/>
      <c r="B8" s="237">
        <f>C3</f>
        <v>8313100124</v>
      </c>
      <c r="C8" s="165" t="str">
        <f>C2</f>
        <v>ESTUDIOS Y DISEÑOS INTEGRALES DEL SISTEMA DE ALCANTARILLADO, INTERCEPTORES Y PLANTA DE AGUAS RESIDUALES (PTAR) DEL CANTÓN GUALACEO, PROVINCIA DEL AZUAY</v>
      </c>
      <c r="D8" s="164" t="s">
        <v>53</v>
      </c>
      <c r="E8" s="166">
        <v>1</v>
      </c>
      <c r="F8" s="167">
        <f>'RESUMEN PROF'!D23</f>
        <v>0</v>
      </c>
      <c r="G8" s="168">
        <f>+F8*E8</f>
        <v>0</v>
      </c>
    </row>
    <row r="9" spans="1:7" s="159" customFormat="1" ht="15.6">
      <c r="A9" s="227"/>
      <c r="B9" s="238"/>
      <c r="C9" s="292" t="s">
        <v>1</v>
      </c>
      <c r="D9" s="293"/>
      <c r="E9" s="293"/>
      <c r="F9" s="294"/>
      <c r="G9" s="169">
        <f>SUM(G8)</f>
        <v>0</v>
      </c>
    </row>
    <row r="10" spans="1:7" s="159" customFormat="1" ht="15.6">
      <c r="A10" s="227"/>
      <c r="B10" s="227"/>
      <c r="C10" s="227"/>
      <c r="D10" s="227"/>
      <c r="E10" s="227"/>
      <c r="F10" s="227"/>
      <c r="G10" s="227"/>
    </row>
    <row r="11" spans="1:7" s="159" customFormat="1" ht="15.6">
      <c r="A11" s="227"/>
      <c r="B11" s="227"/>
      <c r="C11" s="227"/>
      <c r="D11" s="227"/>
      <c r="E11" s="227"/>
      <c r="F11" s="227"/>
      <c r="G11" s="227"/>
    </row>
    <row r="12" spans="1:7" s="159" customFormat="1" ht="15.6">
      <c r="A12" s="227"/>
      <c r="B12" s="227"/>
      <c r="C12" s="227"/>
      <c r="D12" s="227"/>
      <c r="E12" s="227"/>
      <c r="F12" s="227"/>
      <c r="G12" s="227"/>
    </row>
    <row r="13" spans="1:7" s="159" customFormat="1" ht="15.6">
      <c r="A13" s="227"/>
      <c r="B13" s="227"/>
      <c r="C13" s="227"/>
      <c r="D13" s="227"/>
      <c r="E13" s="227"/>
      <c r="F13" s="227"/>
      <c r="G13" s="227"/>
    </row>
    <row r="14" spans="1:7" s="159" customFormat="1" ht="15.6">
      <c r="A14" s="227"/>
      <c r="B14" s="239" t="s">
        <v>94</v>
      </c>
      <c r="C14" s="227"/>
      <c r="D14" s="227"/>
      <c r="E14" s="227"/>
      <c r="F14" s="227"/>
      <c r="G14" s="227"/>
    </row>
    <row r="15" spans="1:7" s="159" customFormat="1" ht="15.6">
      <c r="A15" s="227"/>
      <c r="B15" s="239" t="s">
        <v>95</v>
      </c>
      <c r="C15" s="227" t="s">
        <v>96</v>
      </c>
      <c r="D15" s="227"/>
      <c r="E15" s="227"/>
      <c r="F15" s="227"/>
      <c r="G15" s="227"/>
    </row>
    <row r="16" spans="1:7" s="159" customFormat="1" ht="15.6">
      <c r="A16" s="227"/>
      <c r="B16" s="227"/>
      <c r="C16" s="227"/>
      <c r="D16" s="227"/>
      <c r="E16" s="227"/>
      <c r="F16" s="227"/>
      <c r="G16" s="227"/>
    </row>
    <row r="17" spans="1:7" s="159" customFormat="1" ht="15.6">
      <c r="A17" s="227"/>
      <c r="B17" s="227"/>
      <c r="C17" s="227"/>
      <c r="D17" s="227"/>
      <c r="E17" s="227"/>
      <c r="F17" s="227"/>
      <c r="G17" s="227"/>
    </row>
    <row r="18" spans="1:7" s="159" customFormat="1" ht="15.6">
      <c r="A18" s="227"/>
      <c r="B18" s="227"/>
      <c r="C18" s="227"/>
      <c r="D18" s="227"/>
      <c r="E18" s="227"/>
      <c r="F18" s="227"/>
      <c r="G18" s="227"/>
    </row>
    <row r="19" spans="1:7" s="159" customFormat="1" ht="15.6">
      <c r="A19" s="227"/>
      <c r="B19" s="227"/>
      <c r="C19" s="227"/>
      <c r="D19" s="227"/>
      <c r="E19" s="227"/>
      <c r="F19" s="227"/>
      <c r="G19" s="227"/>
    </row>
    <row r="20" spans="1:7" s="159" customFormat="1" ht="15.6">
      <c r="A20" s="227"/>
      <c r="B20" s="227"/>
      <c r="C20" s="227"/>
      <c r="D20" s="227"/>
      <c r="E20" s="227"/>
      <c r="F20" s="227"/>
      <c r="G20" s="227"/>
    </row>
    <row r="21" spans="1:7" s="159" customFormat="1" ht="15.6">
      <c r="A21" s="227"/>
      <c r="B21" s="227"/>
      <c r="C21" s="227"/>
      <c r="D21" s="227"/>
      <c r="E21" s="228" t="s">
        <v>4</v>
      </c>
      <c r="F21" s="227"/>
      <c r="G21" s="227"/>
    </row>
    <row r="22" spans="1:7" s="159" customFormat="1" ht="15.6">
      <c r="A22" s="227"/>
      <c r="B22" s="227"/>
      <c r="C22" s="227"/>
      <c r="D22" s="295"/>
      <c r="E22" s="295"/>
      <c r="F22" s="295"/>
      <c r="G22" s="227"/>
    </row>
    <row r="23" spans="1:7" s="159" customFormat="1" ht="15.6">
      <c r="A23" s="227"/>
      <c r="B23" s="227"/>
      <c r="C23" s="227"/>
      <c r="D23" s="227"/>
      <c r="E23" s="229" t="s">
        <v>3</v>
      </c>
      <c r="F23" s="227"/>
      <c r="G23" s="227"/>
    </row>
    <row r="24" spans="1:7" s="159" customFormat="1" ht="15.6">
      <c r="C24" s="170"/>
    </row>
  </sheetData>
  <mergeCells count="3">
    <mergeCell ref="C2:G2"/>
    <mergeCell ref="C9:F9"/>
    <mergeCell ref="D22:F22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7"/>
  <sheetViews>
    <sheetView view="pageBreakPreview" zoomScale="80" zoomScaleNormal="80" zoomScaleSheetLayoutView="80" workbookViewId="0">
      <selection activeCell="C2" sqref="C2:D2"/>
    </sheetView>
  </sheetViews>
  <sheetFormatPr baseColWidth="10" defaultColWidth="10.88671875" defaultRowHeight="14.4"/>
  <cols>
    <col min="1" max="1" width="10.88671875" style="198"/>
    <col min="2" max="2" width="17.6640625" style="198" customWidth="1"/>
    <col min="3" max="3" width="57.6640625" style="198" customWidth="1"/>
    <col min="4" max="4" width="15.44140625" style="198" customWidth="1"/>
    <col min="5" max="16384" width="10.88671875" style="198"/>
  </cols>
  <sheetData>
    <row r="1" spans="2:4">
      <c r="B1" s="211"/>
      <c r="C1" s="212"/>
      <c r="D1" s="213"/>
    </row>
    <row r="2" spans="2:4" ht="45.6" customHeight="1">
      <c r="B2" s="214" t="s">
        <v>138</v>
      </c>
      <c r="C2" s="305" t="str">
        <f>RESUMEN!C6</f>
        <v>ESTUDIOS Y DISEÑOS INTEGRALES DEL SISTEMA DE ALCANTARILLADO, INTERCEPTORES Y PLANTA DE AGUAS RESIDUALES (PTAR) DEL CANTÓN GUALACEO, PROVINCIA DEL AZUAY</v>
      </c>
      <c r="D2" s="306"/>
    </row>
    <row r="3" spans="2:4">
      <c r="B3" s="215" t="s">
        <v>139</v>
      </c>
      <c r="C3" s="307">
        <f>'Proforma servicios'!C3</f>
        <v>8313100124</v>
      </c>
      <c r="D3" s="308"/>
    </row>
    <row r="4" spans="2:4">
      <c r="B4" s="215" t="s">
        <v>148</v>
      </c>
      <c r="C4" s="216" t="s">
        <v>149</v>
      </c>
      <c r="D4" s="217"/>
    </row>
    <row r="5" spans="2:4">
      <c r="B5" s="215" t="s">
        <v>140</v>
      </c>
      <c r="C5" s="307" t="str">
        <f>CONCATENATE(RESUMEN!D46," días")</f>
        <v>360 días</v>
      </c>
      <c r="D5" s="308"/>
    </row>
    <row r="6" spans="2:4">
      <c r="B6" s="218"/>
      <c r="C6" s="219"/>
      <c r="D6" s="220"/>
    </row>
    <row r="7" spans="2:4" s="199" customFormat="1" ht="18.600000000000001" thickBot="1">
      <c r="B7" s="303" t="s">
        <v>92</v>
      </c>
      <c r="C7" s="304"/>
      <c r="D7" s="221" t="s">
        <v>141</v>
      </c>
    </row>
    <row r="8" spans="2:4" ht="39" customHeight="1" thickBot="1">
      <c r="B8" s="297" t="s">
        <v>142</v>
      </c>
      <c r="C8" s="298"/>
      <c r="D8" s="200">
        <f>SUM(D9:D18)</f>
        <v>0</v>
      </c>
    </row>
    <row r="9" spans="2:4" ht="15" thickBot="1">
      <c r="B9" s="209" t="s">
        <v>115</v>
      </c>
      <c r="C9" s="201" t="s">
        <v>116</v>
      </c>
      <c r="D9" s="202">
        <f>RESUMEN!D10</f>
        <v>0</v>
      </c>
    </row>
    <row r="10" spans="2:4" ht="15" thickBot="1">
      <c r="B10" s="209" t="s">
        <v>117</v>
      </c>
      <c r="C10" s="201" t="s">
        <v>118</v>
      </c>
      <c r="D10" s="202">
        <f>RESUMEN!D15</f>
        <v>0</v>
      </c>
    </row>
    <row r="11" spans="2:4" ht="15" thickBot="1">
      <c r="B11" s="209" t="s">
        <v>119</v>
      </c>
      <c r="C11" s="201" t="s">
        <v>120</v>
      </c>
      <c r="D11" s="202">
        <f>RESUMEN!D21</f>
        <v>0</v>
      </c>
    </row>
    <row r="12" spans="2:4" ht="15" thickBot="1">
      <c r="B12" s="209" t="s">
        <v>121</v>
      </c>
      <c r="C12" s="201" t="s">
        <v>122</v>
      </c>
      <c r="D12" s="202">
        <v>0</v>
      </c>
    </row>
    <row r="13" spans="2:4" ht="15" thickBot="1">
      <c r="B13" s="209" t="s">
        <v>123</v>
      </c>
      <c r="C13" s="203" t="s">
        <v>143</v>
      </c>
      <c r="D13" s="202">
        <f>RESUMEN!D22</f>
        <v>0</v>
      </c>
    </row>
    <row r="14" spans="2:4" ht="15" thickBot="1">
      <c r="B14" s="209" t="s">
        <v>124</v>
      </c>
      <c r="C14" s="201" t="s">
        <v>125</v>
      </c>
      <c r="D14" s="202">
        <f>RESUMEN!D30</f>
        <v>0</v>
      </c>
    </row>
    <row r="15" spans="2:4" ht="15" thickBot="1">
      <c r="B15" s="209" t="s">
        <v>126</v>
      </c>
      <c r="C15" s="201" t="s">
        <v>127</v>
      </c>
      <c r="D15" s="202">
        <f>RESUMEN!D31</f>
        <v>0</v>
      </c>
    </row>
    <row r="16" spans="2:4" ht="15" thickBot="1">
      <c r="B16" s="209" t="s">
        <v>128</v>
      </c>
      <c r="C16" s="201" t="s">
        <v>129</v>
      </c>
      <c r="D16" s="202">
        <f>RESUMEN!D32</f>
        <v>0</v>
      </c>
    </row>
    <row r="17" spans="2:7" ht="15" thickBot="1">
      <c r="B17" s="209" t="s">
        <v>130</v>
      </c>
      <c r="C17" s="201" t="s">
        <v>77</v>
      </c>
      <c r="D17" s="202">
        <f>RESUMEN!D33</f>
        <v>0</v>
      </c>
    </row>
    <row r="18" spans="2:7" ht="15" thickBot="1">
      <c r="B18" s="209" t="s">
        <v>131</v>
      </c>
      <c r="C18" s="201" t="s">
        <v>132</v>
      </c>
      <c r="D18" s="202"/>
    </row>
    <row r="19" spans="2:7" ht="15" thickBot="1">
      <c r="B19" s="297" t="s">
        <v>133</v>
      </c>
      <c r="C19" s="298"/>
      <c r="D19" s="204">
        <f>SUM(D20:D21)</f>
        <v>0</v>
      </c>
    </row>
    <row r="20" spans="2:7" ht="36" customHeight="1" thickBot="1">
      <c r="B20" s="209" t="s">
        <v>134</v>
      </c>
      <c r="C20" s="205" t="s">
        <v>135</v>
      </c>
      <c r="D20" s="202">
        <v>0</v>
      </c>
    </row>
    <row r="21" spans="2:7" ht="46.5" customHeight="1" thickBot="1">
      <c r="B21" s="210" t="s">
        <v>136</v>
      </c>
      <c r="C21" s="206" t="s">
        <v>144</v>
      </c>
      <c r="D21" s="207">
        <v>0</v>
      </c>
    </row>
    <row r="22" spans="2:7" ht="30" customHeight="1" thickBot="1">
      <c r="B22" s="297" t="s">
        <v>145</v>
      </c>
      <c r="C22" s="298"/>
      <c r="D22" s="204">
        <v>0</v>
      </c>
    </row>
    <row r="23" spans="2:7" ht="15" thickBot="1">
      <c r="B23" s="299" t="s">
        <v>137</v>
      </c>
      <c r="C23" s="300"/>
      <c r="D23" s="208">
        <f>D8+D19+D22</f>
        <v>0</v>
      </c>
    </row>
    <row r="24" spans="2:7">
      <c r="B24" s="218"/>
      <c r="C24" s="219"/>
      <c r="D24" s="220"/>
    </row>
    <row r="25" spans="2:7">
      <c r="B25" s="215" t="s">
        <v>146</v>
      </c>
      <c r="C25" s="219"/>
      <c r="D25" s="220"/>
    </row>
    <row r="26" spans="2:7">
      <c r="B26" s="215" t="s">
        <v>147</v>
      </c>
      <c r="D26" s="220"/>
    </row>
    <row r="27" spans="2:7">
      <c r="B27" s="219"/>
      <c r="C27" s="219"/>
      <c r="D27" s="219"/>
    </row>
    <row r="28" spans="2:7">
      <c r="B28" s="296"/>
      <c r="C28" s="296"/>
      <c r="D28" s="296"/>
    </row>
    <row r="29" spans="2:7">
      <c r="B29" s="222"/>
      <c r="C29" s="222"/>
      <c r="D29" s="222"/>
    </row>
    <row r="30" spans="2:7">
      <c r="B30" s="222"/>
      <c r="C30" s="222"/>
      <c r="D30" s="222"/>
    </row>
    <row r="31" spans="2:7" ht="15.6">
      <c r="B31" s="222"/>
      <c r="C31" s="227"/>
      <c r="D31" s="227"/>
      <c r="E31" s="227"/>
      <c r="F31" s="227"/>
      <c r="G31" s="227"/>
    </row>
    <row r="32" spans="2:7" ht="15.6">
      <c r="B32" s="222"/>
      <c r="C32" s="230"/>
      <c r="D32" s="227"/>
      <c r="E32" s="227"/>
      <c r="F32" s="227"/>
      <c r="G32" s="227"/>
    </row>
    <row r="33" spans="2:7" ht="15.6">
      <c r="B33" s="222"/>
      <c r="C33" s="227"/>
      <c r="D33" s="227"/>
      <c r="E33" s="227"/>
      <c r="F33" s="227"/>
      <c r="G33" s="227"/>
    </row>
    <row r="34" spans="2:7" ht="15.6">
      <c r="B34" s="222"/>
      <c r="C34" s="229" t="s">
        <v>3</v>
      </c>
      <c r="D34" s="227"/>
      <c r="E34" s="227"/>
      <c r="F34" s="227"/>
      <c r="G34" s="227"/>
    </row>
    <row r="35" spans="2:7">
      <c r="B35" s="301"/>
      <c r="C35" s="302"/>
      <c r="D35" s="302"/>
    </row>
    <row r="36" spans="2:7">
      <c r="B36" s="296"/>
      <c r="C36" s="296"/>
      <c r="D36" s="296"/>
    </row>
    <row r="37" spans="2:7">
      <c r="B37" s="219"/>
      <c r="C37" s="219"/>
      <c r="D37" s="219"/>
    </row>
  </sheetData>
  <mergeCells count="11">
    <mergeCell ref="B7:C7"/>
    <mergeCell ref="C2:D2"/>
    <mergeCell ref="C3:D3"/>
    <mergeCell ref="C5:D5"/>
    <mergeCell ref="B8:C8"/>
    <mergeCell ref="B36:D36"/>
    <mergeCell ref="B19:C19"/>
    <mergeCell ref="B22:C22"/>
    <mergeCell ref="B23:C23"/>
    <mergeCell ref="B28:D28"/>
    <mergeCell ref="B35:D35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B1:H59"/>
  <sheetViews>
    <sheetView showGridLines="0" showZeros="0" tabSelected="1" defaultGridColor="0" topLeftCell="A19" colorId="8" zoomScale="70" zoomScaleNormal="70" workbookViewId="0">
      <selection activeCell="M47" sqref="M47"/>
    </sheetView>
  </sheetViews>
  <sheetFormatPr baseColWidth="10" defaultColWidth="11.5546875" defaultRowHeight="15"/>
  <cols>
    <col min="1" max="2" width="11.5546875" style="1"/>
    <col min="3" max="3" width="63.44140625" style="1" customWidth="1"/>
    <col min="4" max="4" width="31.6640625" style="1" customWidth="1"/>
    <col min="5" max="5" width="54.44140625" style="1" customWidth="1"/>
    <col min="6" max="16384" width="11.5546875" style="1"/>
  </cols>
  <sheetData>
    <row r="1" spans="2:8" ht="7.95" customHeight="1"/>
    <row r="2" spans="2:8" ht="18" customHeight="1">
      <c r="C2" s="11"/>
    </row>
    <row r="4" spans="2:8" ht="15.6">
      <c r="C4" s="10" t="s">
        <v>86</v>
      </c>
    </row>
    <row r="5" spans="2:8" ht="15.6">
      <c r="C5" s="10" t="s">
        <v>14</v>
      </c>
    </row>
    <row r="6" spans="2:8" ht="48.6" customHeight="1">
      <c r="B6" s="4"/>
      <c r="C6" s="309" t="s">
        <v>153</v>
      </c>
      <c r="D6" s="309"/>
      <c r="E6" s="4"/>
      <c r="F6" s="4"/>
      <c r="G6" s="4"/>
      <c r="H6" s="4"/>
    </row>
    <row r="7" spans="2:8">
      <c r="B7" s="4"/>
      <c r="D7" s="4"/>
      <c r="E7" s="4"/>
      <c r="F7" s="4"/>
      <c r="G7" s="4"/>
      <c r="H7" s="4"/>
    </row>
    <row r="8" spans="2:8" ht="21" customHeight="1" thickBot="1">
      <c r="B8" s="4"/>
      <c r="C8" s="73" t="s">
        <v>13</v>
      </c>
      <c r="D8" s="74" t="s">
        <v>12</v>
      </c>
      <c r="E8" s="4"/>
      <c r="F8" s="4"/>
      <c r="G8" s="4"/>
      <c r="H8" s="4"/>
    </row>
    <row r="9" spans="2:8">
      <c r="B9" s="4"/>
      <c r="C9" s="310" t="s">
        <v>11</v>
      </c>
      <c r="D9" s="311"/>
      <c r="E9" s="4"/>
      <c r="F9" s="4"/>
      <c r="G9" s="4"/>
      <c r="H9" s="4"/>
    </row>
    <row r="10" spans="2:8">
      <c r="B10" s="4"/>
      <c r="C10" s="174" t="s">
        <v>99</v>
      </c>
      <c r="D10" s="183">
        <f>SUM(D12:D14)</f>
        <v>0</v>
      </c>
      <c r="E10" s="4"/>
      <c r="F10" s="4"/>
      <c r="G10" s="4"/>
      <c r="H10" s="4"/>
    </row>
    <row r="11" spans="2:8">
      <c r="B11" s="4"/>
      <c r="C11" s="175"/>
      <c r="D11" s="75"/>
      <c r="E11" s="4"/>
      <c r="F11" s="4"/>
      <c r="G11" s="4"/>
      <c r="H11" s="4"/>
    </row>
    <row r="12" spans="2:8">
      <c r="B12" s="4"/>
      <c r="C12" s="176" t="s">
        <v>106</v>
      </c>
      <c r="D12" s="75">
        <f>'Personal Tecnico'!E24</f>
        <v>0</v>
      </c>
      <c r="E12" s="4"/>
      <c r="F12" s="4"/>
      <c r="G12" s="4"/>
      <c r="H12" s="4"/>
    </row>
    <row r="13" spans="2:8">
      <c r="B13" s="4"/>
      <c r="C13" s="176" t="s">
        <v>107</v>
      </c>
      <c r="D13" s="75">
        <f>'Personal Auxiliar'!E15</f>
        <v>0</v>
      </c>
      <c r="E13" s="4"/>
      <c r="F13" s="4"/>
      <c r="G13" s="4"/>
      <c r="H13" s="4"/>
    </row>
    <row r="14" spans="2:8">
      <c r="B14" s="4"/>
      <c r="C14" s="173" t="s">
        <v>10</v>
      </c>
      <c r="D14" s="75"/>
      <c r="E14" s="4"/>
      <c r="F14" s="4"/>
      <c r="G14" s="4"/>
      <c r="H14" s="4"/>
    </row>
    <row r="15" spans="2:8">
      <c r="B15" s="4"/>
      <c r="C15" s="177" t="s">
        <v>100</v>
      </c>
      <c r="D15" s="194">
        <f>SUM(D17:D18)</f>
        <v>0</v>
      </c>
      <c r="E15" s="4"/>
      <c r="F15" s="4"/>
      <c r="G15" s="4"/>
      <c r="H15" s="4"/>
    </row>
    <row r="16" spans="2:8">
      <c r="B16" s="4"/>
      <c r="C16" s="178"/>
      <c r="D16" s="75"/>
      <c r="E16" s="4"/>
      <c r="F16" s="4"/>
      <c r="G16" s="4"/>
      <c r="H16" s="4"/>
    </row>
    <row r="17" spans="2:8">
      <c r="B17" s="4"/>
      <c r="C17" s="173" t="s">
        <v>106</v>
      </c>
      <c r="D17" s="75">
        <f>'Cargas social P_Tecnico'!I21</f>
        <v>0</v>
      </c>
      <c r="E17" s="4"/>
      <c r="F17" s="4"/>
      <c r="G17" s="9"/>
      <c r="H17" s="4"/>
    </row>
    <row r="18" spans="2:8">
      <c r="B18" s="4"/>
      <c r="C18" s="173" t="s">
        <v>107</v>
      </c>
      <c r="D18" s="75">
        <f>'Carga social P_Auxiliar'!I13</f>
        <v>0</v>
      </c>
      <c r="E18" s="4"/>
      <c r="F18" s="4"/>
      <c r="G18" s="4"/>
      <c r="H18" s="4"/>
    </row>
    <row r="19" spans="2:8">
      <c r="B19" s="4"/>
      <c r="C19" s="173"/>
      <c r="D19" s="75"/>
      <c r="E19" s="4"/>
      <c r="F19" s="4"/>
      <c r="G19" s="4"/>
      <c r="H19" s="4"/>
    </row>
    <row r="20" spans="2:8">
      <c r="B20" s="4"/>
      <c r="C20" s="179"/>
      <c r="D20" s="180"/>
      <c r="E20" s="4"/>
      <c r="F20" s="4"/>
      <c r="G20" s="4"/>
      <c r="H20" s="4"/>
    </row>
    <row r="21" spans="2:8">
      <c r="B21" s="4"/>
      <c r="C21" s="177" t="str">
        <f>'Otros Costos '!B12</f>
        <v>VIAJES Y VIATICOS</v>
      </c>
      <c r="D21" s="194">
        <f>'Otros Costos '!F12</f>
        <v>0</v>
      </c>
      <c r="E21" s="4"/>
      <c r="F21" s="4"/>
      <c r="G21" s="4"/>
      <c r="H21" s="4"/>
    </row>
    <row r="22" spans="2:8">
      <c r="B22" s="4"/>
      <c r="C22" s="177" t="s">
        <v>52</v>
      </c>
      <c r="D22" s="194">
        <f>SUM(D23:D28)</f>
        <v>0</v>
      </c>
      <c r="E22" s="4"/>
      <c r="F22" s="4"/>
      <c r="G22" s="4"/>
      <c r="H22" s="4"/>
    </row>
    <row r="23" spans="2:8">
      <c r="B23" s="4"/>
      <c r="C23" s="181" t="str">
        <f>'Subcont_Serv varios'!B9</f>
        <v xml:space="preserve"> TOPOGRAFIA</v>
      </c>
      <c r="D23" s="76">
        <f>'Subcont_Serv varios'!F19</f>
        <v>0</v>
      </c>
      <c r="E23" s="4"/>
      <c r="F23" s="4"/>
      <c r="G23" s="4"/>
      <c r="H23" s="4"/>
    </row>
    <row r="24" spans="2:8">
      <c r="B24" s="4"/>
      <c r="C24" s="181" t="str">
        <f>'Subcont_Serv varios'!B21</f>
        <v>ESTUDIOS GEOTECNICOS Y DE MECANICA DE SUELOS</v>
      </c>
      <c r="D24" s="76">
        <f>'Subcont_Serv varios'!F25</f>
        <v>0</v>
      </c>
      <c r="E24" s="4"/>
      <c r="F24" s="4"/>
      <c r="G24" s="9"/>
      <c r="H24" s="4"/>
    </row>
    <row r="25" spans="2:8">
      <c r="B25" s="4"/>
      <c r="C25" s="181" t="str">
        <f>'Subcont_Serv varios'!B27</f>
        <v>AFOROS</v>
      </c>
      <c r="D25" s="76">
        <f>'Subcont_Serv varios'!F31</f>
        <v>0</v>
      </c>
      <c r="E25" s="4"/>
      <c r="F25" s="4"/>
      <c r="G25" s="4"/>
      <c r="H25" s="4"/>
    </row>
    <row r="26" spans="2:8">
      <c r="B26" s="4"/>
      <c r="C26" s="181" t="str">
        <f>'Subcont_Serv varios'!B35</f>
        <v>ESTUDIOS DE CALIDAD DE AGUA</v>
      </c>
      <c r="D26" s="76">
        <f>'Subcont_Serv varios'!F40</f>
        <v>0</v>
      </c>
      <c r="E26" s="4"/>
      <c r="F26" s="4"/>
      <c r="G26" s="4"/>
      <c r="H26" s="4"/>
    </row>
    <row r="27" spans="2:8">
      <c r="B27" s="4"/>
      <c r="C27" s="181" t="str">
        <f>'Subcont_Serv varios'!B42</f>
        <v>ASAMBLEAS</v>
      </c>
      <c r="D27" s="76">
        <f>'Subcont_Serv varios'!F46</f>
        <v>0</v>
      </c>
      <c r="E27" s="4"/>
      <c r="F27" s="4"/>
      <c r="G27" s="4"/>
      <c r="H27" s="4"/>
    </row>
    <row r="28" spans="2:8">
      <c r="B28" s="4"/>
      <c r="C28" s="181" t="str">
        <f>'Subcont_Serv varios'!B48</f>
        <v>GARANTIAS</v>
      </c>
      <c r="D28" s="76">
        <f>'Subcont_Serv varios'!F52</f>
        <v>0</v>
      </c>
      <c r="E28" s="4"/>
      <c r="F28" s="4"/>
      <c r="G28" s="4"/>
      <c r="H28" s="4"/>
    </row>
    <row r="29" spans="2:8">
      <c r="B29" s="4"/>
      <c r="C29" s="181"/>
      <c r="D29" s="76"/>
      <c r="E29" s="4"/>
      <c r="F29" s="4"/>
      <c r="G29" s="4"/>
      <c r="H29" s="4"/>
    </row>
    <row r="30" spans="2:8">
      <c r="B30" s="4"/>
      <c r="C30" s="177" t="str">
        <f>'Otros Costos '!B14</f>
        <v>ARRENDAMIENTOS Y ALQUILERES DE VEHÍCULOS</v>
      </c>
      <c r="D30" s="194">
        <f>'Otros Costos '!F14</f>
        <v>0</v>
      </c>
      <c r="E30" s="4"/>
      <c r="F30" s="4"/>
      <c r="G30" s="4"/>
      <c r="H30" s="4"/>
    </row>
    <row r="31" spans="2:8">
      <c r="B31" s="4"/>
      <c r="C31" s="177" t="str">
        <f>'Otros Costos '!B16</f>
        <v>ARRENDAMIENTOS Y ALQUILERES DE EQUIPOS E INSTALACIONES</v>
      </c>
      <c r="D31" s="194">
        <f>'Otros Costos '!F16</f>
        <v>0</v>
      </c>
      <c r="E31" s="4"/>
      <c r="F31" s="4"/>
      <c r="G31" s="4"/>
      <c r="H31" s="4"/>
    </row>
    <row r="32" spans="2:8">
      <c r="B32" s="4"/>
      <c r="C32" s="177" t="str">
        <f>'Otros Costos '!B21</f>
        <v>SUMINISTROS Y MATERIALES</v>
      </c>
      <c r="D32" s="194">
        <f>'Otros Costos '!F21</f>
        <v>0</v>
      </c>
      <c r="E32" s="4"/>
      <c r="F32" s="4"/>
      <c r="G32" s="4"/>
      <c r="H32" s="4"/>
    </row>
    <row r="33" spans="2:8">
      <c r="B33" s="4"/>
      <c r="C33" s="177" t="str">
        <f>'Otros Costos '!B23</f>
        <v>REPRODUCCIONES, EDICIONES Y PUBLICACIONES</v>
      </c>
      <c r="D33" s="194">
        <f>'Otros Costos '!F23</f>
        <v>0</v>
      </c>
      <c r="E33" s="4"/>
      <c r="F33" s="4"/>
      <c r="G33" s="4"/>
      <c r="H33" s="4"/>
    </row>
    <row r="34" spans="2:8">
      <c r="B34" s="4"/>
      <c r="C34" s="77"/>
      <c r="D34" s="182"/>
      <c r="E34" s="4"/>
      <c r="F34" s="4"/>
      <c r="G34" s="4"/>
      <c r="H34" s="4"/>
    </row>
    <row r="35" spans="2:8" ht="18" customHeight="1" thickBot="1">
      <c r="B35" s="4"/>
      <c r="C35" s="78" t="s">
        <v>57</v>
      </c>
      <c r="D35" s="184">
        <f>D10+D15+D21+D22+D30+D31+D32+D33</f>
        <v>0</v>
      </c>
      <c r="E35" s="4"/>
      <c r="F35" s="4"/>
      <c r="G35" s="4"/>
      <c r="H35" s="4"/>
    </row>
    <row r="36" spans="2:8">
      <c r="B36" s="4"/>
      <c r="C36" s="310" t="s">
        <v>55</v>
      </c>
      <c r="D36" s="312"/>
      <c r="E36" s="4"/>
      <c r="F36" s="4"/>
      <c r="G36" s="4"/>
      <c r="H36" s="4"/>
    </row>
    <row r="37" spans="2:8" ht="18" customHeight="1" thickBot="1">
      <c r="B37" s="4"/>
      <c r="C37" s="78" t="s">
        <v>54</v>
      </c>
      <c r="D37" s="185"/>
      <c r="E37" s="4"/>
      <c r="F37" s="4"/>
      <c r="G37" s="4"/>
      <c r="H37" s="4"/>
    </row>
    <row r="38" spans="2:8">
      <c r="B38" s="4"/>
      <c r="C38" s="310" t="s">
        <v>56</v>
      </c>
      <c r="D38" s="312"/>
      <c r="E38" s="4"/>
      <c r="F38" s="4"/>
      <c r="G38" s="4"/>
      <c r="H38" s="4"/>
    </row>
    <row r="39" spans="2:8">
      <c r="B39" s="4"/>
      <c r="C39" s="186" t="s">
        <v>9</v>
      </c>
      <c r="D39" s="187">
        <v>0</v>
      </c>
      <c r="E39" s="4"/>
      <c r="F39" s="4"/>
      <c r="G39" s="4"/>
      <c r="H39" s="4"/>
    </row>
    <row r="40" spans="2:8">
      <c r="B40" s="4"/>
      <c r="C40" s="186"/>
      <c r="D40" s="188"/>
      <c r="E40" s="4"/>
      <c r="F40" s="4"/>
      <c r="G40" s="4"/>
      <c r="H40" s="4"/>
    </row>
    <row r="41" spans="2:8">
      <c r="B41" s="4"/>
      <c r="C41" s="189" t="s">
        <v>58</v>
      </c>
      <c r="D41" s="190">
        <f>D35+D37+D39</f>
        <v>0</v>
      </c>
      <c r="E41" s="8"/>
      <c r="F41" s="7"/>
      <c r="G41" s="4"/>
      <c r="H41" s="4"/>
    </row>
    <row r="42" spans="2:8">
      <c r="B42" s="4"/>
      <c r="C42" s="191" t="s">
        <v>8</v>
      </c>
      <c r="D42" s="190">
        <f>ROUND(D41*0.15,2)</f>
        <v>0</v>
      </c>
      <c r="E42" s="4"/>
      <c r="F42" s="4"/>
      <c r="G42" s="4"/>
      <c r="H42" s="4"/>
    </row>
    <row r="43" spans="2:8" ht="21" customHeight="1" thickBot="1">
      <c r="B43" s="4"/>
      <c r="C43" s="192" t="s">
        <v>7</v>
      </c>
      <c r="D43" s="193">
        <f>D42+D41</f>
        <v>0</v>
      </c>
      <c r="E43" s="4"/>
      <c r="F43" s="4"/>
      <c r="G43" s="4"/>
      <c r="H43" s="4"/>
    </row>
    <row r="44" spans="2:8">
      <c r="B44" s="4"/>
      <c r="C44" s="4"/>
      <c r="D44" s="4"/>
      <c r="E44" s="4"/>
      <c r="F44" s="4"/>
      <c r="G44" s="4"/>
      <c r="H44" s="4"/>
    </row>
    <row r="45" spans="2:8">
      <c r="B45" s="4"/>
      <c r="C45" s="4"/>
      <c r="D45" s="4"/>
      <c r="E45" s="4"/>
      <c r="F45" s="4"/>
      <c r="G45" s="4"/>
      <c r="H45" s="4"/>
    </row>
    <row r="46" spans="2:8">
      <c r="B46" s="4"/>
      <c r="C46" s="5" t="s">
        <v>6</v>
      </c>
      <c r="D46" s="6">
        <v>360</v>
      </c>
      <c r="E46" s="4" t="s">
        <v>5</v>
      </c>
      <c r="F46" s="4"/>
      <c r="G46" s="4"/>
      <c r="H46" s="4"/>
    </row>
    <row r="47" spans="2:8">
      <c r="B47" s="4"/>
      <c r="C47" s="4"/>
      <c r="D47" s="4"/>
      <c r="E47" s="4"/>
      <c r="F47" s="4"/>
      <c r="G47" s="4"/>
      <c r="H47" s="4"/>
    </row>
    <row r="48" spans="2:8">
      <c r="B48" s="4"/>
      <c r="C48" s="4"/>
      <c r="D48" s="4"/>
      <c r="E48" s="4"/>
      <c r="F48" s="4"/>
      <c r="G48" s="4"/>
      <c r="H48" s="4"/>
    </row>
    <row r="49" spans="2:8">
      <c r="B49" s="4"/>
      <c r="C49" s="4"/>
      <c r="D49" s="4"/>
      <c r="E49" s="4"/>
      <c r="F49" s="4"/>
      <c r="G49" s="4"/>
      <c r="H49" s="4"/>
    </row>
    <row r="50" spans="2:8">
      <c r="B50" s="4"/>
      <c r="C50" s="4"/>
      <c r="D50" s="4"/>
      <c r="E50" s="4"/>
      <c r="F50" s="4"/>
      <c r="G50" s="4"/>
      <c r="H50" s="4"/>
    </row>
    <row r="51" spans="2:8">
      <c r="B51" s="4"/>
      <c r="C51" s="5" t="s">
        <v>97</v>
      </c>
      <c r="D51" s="4"/>
      <c r="E51" s="4"/>
      <c r="F51" s="4"/>
      <c r="G51" s="4"/>
      <c r="H51" s="4"/>
    </row>
    <row r="52" spans="2:8">
      <c r="B52" s="4"/>
      <c r="C52" s="4"/>
      <c r="D52" s="4"/>
      <c r="E52" s="4"/>
      <c r="F52" s="4"/>
      <c r="G52" s="4"/>
      <c r="H52" s="4"/>
    </row>
    <row r="53" spans="2:8">
      <c r="B53" s="4"/>
      <c r="C53" s="4"/>
      <c r="D53" s="4"/>
      <c r="E53" s="4"/>
      <c r="F53" s="4"/>
      <c r="G53" s="4"/>
      <c r="H53" s="4"/>
    </row>
    <row r="54" spans="2:8">
      <c r="B54" s="4"/>
      <c r="C54" s="4"/>
      <c r="D54" s="4"/>
      <c r="E54" s="4"/>
      <c r="F54" s="4"/>
      <c r="G54" s="4"/>
      <c r="H54" s="4"/>
    </row>
    <row r="55" spans="2:8">
      <c r="B55" s="4"/>
      <c r="C55" s="4"/>
      <c r="D55" s="4"/>
      <c r="E55" s="4"/>
      <c r="F55" s="4"/>
      <c r="G55" s="4"/>
      <c r="H55" s="4"/>
    </row>
    <row r="57" spans="2:8">
      <c r="C57" s="3" t="s">
        <v>4</v>
      </c>
    </row>
    <row r="58" spans="2:8" ht="15.6">
      <c r="C58" s="2" t="s">
        <v>3</v>
      </c>
    </row>
    <row r="59" spans="2:8" ht="15.6">
      <c r="C59" s="2"/>
    </row>
  </sheetData>
  <mergeCells count="4">
    <mergeCell ref="C6:D6"/>
    <mergeCell ref="C9:D9"/>
    <mergeCell ref="C36:D36"/>
    <mergeCell ref="C38:D38"/>
  </mergeCells>
  <pageMargins left="0.89" right="0.51200000000000001" top="1.024" bottom="0.5" header="0" footer="0"/>
  <pageSetup scale="65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B2:I37"/>
  <sheetViews>
    <sheetView showGridLines="0" showZeros="0" defaultGridColor="0" topLeftCell="A12" colorId="8" zoomScale="130" zoomScaleNormal="130" workbookViewId="0">
      <selection activeCell="D21" sqref="D21"/>
    </sheetView>
  </sheetViews>
  <sheetFormatPr baseColWidth="10" defaultColWidth="11.5546875" defaultRowHeight="15"/>
  <cols>
    <col min="1" max="1" width="11.5546875" style="1"/>
    <col min="2" max="2" width="60.6640625" style="1" customWidth="1"/>
    <col min="3" max="3" width="14.33203125" style="1" customWidth="1"/>
    <col min="4" max="4" width="11.6640625" style="1" customWidth="1"/>
    <col min="5" max="5" width="14.109375" style="1" customWidth="1"/>
    <col min="6" max="6" width="12.33203125" style="1" bestFit="1" customWidth="1"/>
    <col min="7" max="7" width="14.109375" style="1" bestFit="1" customWidth="1"/>
    <col min="8" max="8" width="11.5546875" style="1"/>
    <col min="9" max="9" width="12.88671875" style="1" bestFit="1" customWidth="1"/>
    <col min="10" max="10" width="11.5546875" style="1"/>
    <col min="11" max="11" width="20.6640625" style="1" customWidth="1"/>
    <col min="12" max="16384" width="11.5546875" style="1"/>
  </cols>
  <sheetData>
    <row r="2" spans="2:9" ht="15.6">
      <c r="B2" s="11"/>
    </row>
    <row r="4" spans="2:9" ht="15.6">
      <c r="B4" s="10" t="s">
        <v>21</v>
      </c>
    </row>
    <row r="5" spans="2:9" ht="15.6">
      <c r="B5" s="10" t="s">
        <v>14</v>
      </c>
    </row>
    <row r="6" spans="2:9" ht="43.5" customHeight="1">
      <c r="B6" s="317" t="str">
        <f>RESUMEN!C6</f>
        <v>ESTUDIOS Y DISEÑOS INTEGRALES DEL SISTEMA DE ALCANTARILLADO, INTERCEPTORES Y PLANTA DE AGUAS RESIDUALES (PTAR) DEL CANTÓN GUALACEO, PROVINCIA DEL AZUAY</v>
      </c>
      <c r="C6" s="317"/>
      <c r="D6" s="317"/>
      <c r="E6" s="317"/>
      <c r="F6" s="317"/>
      <c r="G6" s="317"/>
    </row>
    <row r="10" spans="2:9" ht="30" customHeight="1">
      <c r="B10" s="28" t="s">
        <v>20</v>
      </c>
      <c r="C10" s="27" t="s">
        <v>19</v>
      </c>
      <c r="D10" s="313" t="s">
        <v>18</v>
      </c>
      <c r="E10" s="314"/>
      <c r="F10" s="315" t="s">
        <v>42</v>
      </c>
      <c r="G10" s="316"/>
    </row>
    <row r="11" spans="2:9" ht="15.6">
      <c r="B11" s="284"/>
      <c r="C11" s="26" t="s">
        <v>17</v>
      </c>
      <c r="D11" s="25" t="s">
        <v>16</v>
      </c>
      <c r="E11" s="24" t="s">
        <v>0</v>
      </c>
      <c r="F11" s="23" t="s">
        <v>16</v>
      </c>
      <c r="G11" s="22" t="s">
        <v>0</v>
      </c>
    </row>
    <row r="12" spans="2:9" ht="15" customHeight="1">
      <c r="B12" s="286" t="s">
        <v>154</v>
      </c>
      <c r="C12" s="283">
        <v>12</v>
      </c>
      <c r="D12" s="263"/>
      <c r="E12" s="20">
        <f>C12*D12</f>
        <v>0</v>
      </c>
      <c r="F12" s="79">
        <f>+'Cargas social P_Tecnico'!K10</f>
        <v>0</v>
      </c>
      <c r="G12" s="21">
        <f>+F12*C12</f>
        <v>0</v>
      </c>
      <c r="I12" s="1">
        <v>2400</v>
      </c>
    </row>
    <row r="13" spans="2:9" ht="18">
      <c r="B13" s="287" t="s">
        <v>155</v>
      </c>
      <c r="C13" s="283">
        <v>12</v>
      </c>
      <c r="D13" s="263"/>
      <c r="E13" s="20">
        <f>C13*D13</f>
        <v>0</v>
      </c>
      <c r="F13" s="79">
        <f>+'Cargas social P_Tecnico'!K11</f>
        <v>0</v>
      </c>
      <c r="G13" s="21">
        <f>+F13*C13</f>
        <v>0</v>
      </c>
      <c r="I13" s="1">
        <v>1800</v>
      </c>
    </row>
    <row r="14" spans="2:9" ht="15" customHeight="1">
      <c r="B14" s="287" t="s">
        <v>156</v>
      </c>
      <c r="C14" s="283">
        <v>4</v>
      </c>
      <c r="D14" s="263"/>
      <c r="E14" s="20">
        <f>C14*D14</f>
        <v>0</v>
      </c>
      <c r="F14" s="79">
        <f>+'Cargas social P_Tecnico'!K12</f>
        <v>0</v>
      </c>
      <c r="G14" s="21">
        <f>+F14*C14</f>
        <v>0</v>
      </c>
      <c r="I14" s="1">
        <v>1400</v>
      </c>
    </row>
    <row r="15" spans="2:9" ht="18">
      <c r="B15" s="287" t="s">
        <v>157</v>
      </c>
      <c r="C15" s="283">
        <v>3</v>
      </c>
      <c r="D15" s="263"/>
      <c r="E15" s="20">
        <f t="shared" ref="E15:E22" si="0">C15*D15</f>
        <v>0</v>
      </c>
      <c r="F15" s="79">
        <f>+'Cargas social P_Tecnico'!K13</f>
        <v>0</v>
      </c>
      <c r="G15" s="21">
        <f t="shared" ref="G15:G22" si="1">+F15*C15</f>
        <v>0</v>
      </c>
      <c r="I15" s="1">
        <v>1400</v>
      </c>
    </row>
    <row r="16" spans="2:9" ht="18">
      <c r="B16" s="287" t="s">
        <v>158</v>
      </c>
      <c r="C16" s="283">
        <v>3</v>
      </c>
      <c r="D16" s="263">
        <f t="shared" ref="D16:D23" si="2">+D15</f>
        <v>0</v>
      </c>
      <c r="E16" s="20">
        <f t="shared" si="0"/>
        <v>0</v>
      </c>
      <c r="F16" s="79">
        <f>+'Cargas social P_Tecnico'!K14</f>
        <v>0</v>
      </c>
      <c r="G16" s="21">
        <f t="shared" si="1"/>
        <v>0</v>
      </c>
      <c r="I16" s="1">
        <v>1400</v>
      </c>
    </row>
    <row r="17" spans="2:9" ht="18">
      <c r="B17" s="287" t="s">
        <v>159</v>
      </c>
      <c r="C17" s="283">
        <v>2</v>
      </c>
      <c r="D17" s="263">
        <f t="shared" si="2"/>
        <v>0</v>
      </c>
      <c r="E17" s="20">
        <f t="shared" si="0"/>
        <v>0</v>
      </c>
      <c r="F17" s="79">
        <f>+'Cargas social P_Tecnico'!K15</f>
        <v>0</v>
      </c>
      <c r="G17" s="21">
        <f t="shared" si="1"/>
        <v>0</v>
      </c>
      <c r="I17" s="1">
        <v>1400</v>
      </c>
    </row>
    <row r="18" spans="2:9" ht="18">
      <c r="B18" s="287" t="s">
        <v>160</v>
      </c>
      <c r="C18" s="283">
        <v>2</v>
      </c>
      <c r="D18" s="263">
        <f t="shared" si="2"/>
        <v>0</v>
      </c>
      <c r="E18" s="20">
        <f t="shared" si="0"/>
        <v>0</v>
      </c>
      <c r="F18" s="79">
        <f>+'Cargas social P_Tecnico'!K16</f>
        <v>0</v>
      </c>
      <c r="G18" s="21">
        <f t="shared" si="1"/>
        <v>0</v>
      </c>
      <c r="I18" s="1">
        <v>1400</v>
      </c>
    </row>
    <row r="19" spans="2:9" ht="18">
      <c r="B19" s="287" t="s">
        <v>161</v>
      </c>
      <c r="C19" s="283">
        <v>2</v>
      </c>
      <c r="D19" s="263">
        <f t="shared" si="2"/>
        <v>0</v>
      </c>
      <c r="E19" s="20">
        <f t="shared" ref="E19:E21" si="3">C19*D19</f>
        <v>0</v>
      </c>
      <c r="F19" s="79">
        <f>+'Cargas social P_Tecnico'!K17</f>
        <v>0</v>
      </c>
      <c r="G19" s="21">
        <f t="shared" ref="G19:G21" si="4">+F19*C19</f>
        <v>0</v>
      </c>
      <c r="I19" s="1">
        <v>1400</v>
      </c>
    </row>
    <row r="20" spans="2:9" ht="18">
      <c r="B20" s="288" t="s">
        <v>162</v>
      </c>
      <c r="C20" s="283">
        <v>6</v>
      </c>
      <c r="D20" s="263"/>
      <c r="E20" s="20">
        <f t="shared" ref="E20" si="5">C20*D20</f>
        <v>0</v>
      </c>
      <c r="F20" s="79">
        <f>+'Cargas social P_Tecnico'!K18</f>
        <v>0</v>
      </c>
      <c r="G20" s="21">
        <f t="shared" ref="G20" si="6">+F20*C20</f>
        <v>0</v>
      </c>
      <c r="I20" s="1">
        <v>1400</v>
      </c>
    </row>
    <row r="21" spans="2:9" ht="18">
      <c r="B21" s="288" t="s">
        <v>163</v>
      </c>
      <c r="C21" s="283">
        <v>4</v>
      </c>
      <c r="D21" s="263">
        <f t="shared" si="2"/>
        <v>0</v>
      </c>
      <c r="E21" s="20">
        <f t="shared" si="3"/>
        <v>0</v>
      </c>
      <c r="F21" s="79">
        <f>+'Cargas social P_Tecnico'!K18</f>
        <v>0</v>
      </c>
      <c r="G21" s="21">
        <f t="shared" si="4"/>
        <v>0</v>
      </c>
      <c r="I21" s="1">
        <v>1400</v>
      </c>
    </row>
    <row r="22" spans="2:9" ht="18">
      <c r="B22" s="288" t="s">
        <v>164</v>
      </c>
      <c r="C22" s="283">
        <v>3</v>
      </c>
      <c r="D22" s="263">
        <f t="shared" si="2"/>
        <v>0</v>
      </c>
      <c r="E22" s="20">
        <f t="shared" si="0"/>
        <v>0</v>
      </c>
      <c r="F22" s="79">
        <f>+'Cargas social P_Tecnico'!K19</f>
        <v>0</v>
      </c>
      <c r="G22" s="21">
        <f t="shared" si="1"/>
        <v>0</v>
      </c>
      <c r="I22" s="1">
        <v>1400</v>
      </c>
    </row>
    <row r="23" spans="2:9" ht="18">
      <c r="B23" s="289" t="s">
        <v>165</v>
      </c>
      <c r="C23" s="283">
        <v>8</v>
      </c>
      <c r="D23" s="263">
        <f t="shared" si="2"/>
        <v>0</v>
      </c>
      <c r="E23" s="20">
        <f t="shared" ref="E23" si="7">C23*D23</f>
        <v>0</v>
      </c>
      <c r="F23" s="79">
        <f>+'Cargas social P_Tecnico'!K20</f>
        <v>0</v>
      </c>
      <c r="G23" s="21">
        <f t="shared" ref="G23" si="8">+F23*C23</f>
        <v>0</v>
      </c>
      <c r="I23" s="1">
        <v>1400</v>
      </c>
    </row>
    <row r="24" spans="2:9" ht="15.6">
      <c r="B24" s="285" t="s">
        <v>15</v>
      </c>
      <c r="C24" s="14"/>
      <c r="D24" s="13"/>
      <c r="E24" s="148">
        <f>+SUM(E12:E23)</f>
        <v>0</v>
      </c>
      <c r="F24" s="12"/>
      <c r="G24" s="147">
        <f>+SUM(G12:G23)</f>
        <v>0</v>
      </c>
      <c r="I24" s="147">
        <v>128708.63333333336</v>
      </c>
    </row>
    <row r="25" spans="2:9" ht="22.2" customHeight="1"/>
    <row r="29" spans="2:9" ht="15.6">
      <c r="B29" s="10" t="str">
        <f>+RESUMEN!C51</f>
        <v xml:space="preserve">FECHA:           </v>
      </c>
    </row>
    <row r="35" spans="2:4">
      <c r="D35" s="3" t="s">
        <v>4</v>
      </c>
    </row>
    <row r="36" spans="2:4" ht="15.75" customHeight="1">
      <c r="D36" s="2" t="s">
        <v>3</v>
      </c>
    </row>
    <row r="37" spans="2:4" ht="15.6">
      <c r="B37" s="2"/>
    </row>
  </sheetData>
  <mergeCells count="3">
    <mergeCell ref="D10:E10"/>
    <mergeCell ref="F10:G10"/>
    <mergeCell ref="B6:G6"/>
  </mergeCells>
  <pageMargins left="0.88" right="0.51200000000000001" top="1.33" bottom="0.5" header="0" footer="0"/>
  <pageSetup scale="74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B2:M34"/>
  <sheetViews>
    <sheetView showGridLines="0" showZeros="0" defaultGridColor="0" colorId="8" zoomScale="70" zoomScaleNormal="70" workbookViewId="0">
      <selection activeCell="M5" sqref="M5"/>
    </sheetView>
  </sheetViews>
  <sheetFormatPr baseColWidth="10" defaultColWidth="11.5546875" defaultRowHeight="15"/>
  <cols>
    <col min="1" max="1" width="4.5546875" style="1" customWidth="1"/>
    <col min="2" max="2" width="54.44140625" style="1" customWidth="1"/>
    <col min="3" max="3" width="11.44140625" style="1" customWidth="1"/>
    <col min="4" max="4" width="10.109375" style="1" customWidth="1"/>
    <col min="5" max="5" width="12.6640625" style="1" customWidth="1"/>
    <col min="6" max="6" width="10" style="1" customWidth="1"/>
    <col min="7" max="8" width="10.33203125" style="1" customWidth="1"/>
    <col min="9" max="9" width="13.6640625" style="1" customWidth="1"/>
    <col min="10" max="10" width="12.6640625" style="1" customWidth="1"/>
    <col min="11" max="11" width="17" style="1" customWidth="1"/>
    <col min="12" max="12" width="18.33203125" style="1" customWidth="1"/>
    <col min="13" max="13" width="11.6640625" style="1" customWidth="1"/>
    <col min="14" max="14" width="21.6640625" style="1" customWidth="1"/>
    <col min="15" max="15" width="12.6640625" style="1" customWidth="1"/>
    <col min="16" max="16384" width="11.5546875" style="1"/>
  </cols>
  <sheetData>
    <row r="2" spans="2:13" ht="15.6">
      <c r="B2" s="11"/>
    </row>
    <row r="4" spans="2:13" ht="15.6">
      <c r="B4" s="10" t="s">
        <v>35</v>
      </c>
    </row>
    <row r="5" spans="2:13" ht="15.6">
      <c r="B5" s="10" t="s">
        <v>34</v>
      </c>
      <c r="K5" s="1" t="s">
        <v>41</v>
      </c>
      <c r="M5" s="290"/>
    </row>
    <row r="6" spans="2:13" ht="44.7" customHeight="1">
      <c r="B6" s="317" t="str">
        <f>RESUMEN!C6</f>
        <v>ESTUDIOS Y DISEÑOS INTEGRALES DEL SISTEMA DE ALCANTARILLADO, INTERCEPTORES Y PLANTA DE AGUAS RESIDUALES (PTAR) DEL CANTÓN GUALACEO, PROVINCIA DEL AZUAY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</row>
    <row r="8" spans="2:13" ht="20.7" customHeight="1">
      <c r="B8" s="46" t="s">
        <v>33</v>
      </c>
      <c r="C8" s="320" t="s">
        <v>44</v>
      </c>
      <c r="D8" s="45" t="s">
        <v>19</v>
      </c>
      <c r="E8" s="45" t="s">
        <v>32</v>
      </c>
      <c r="F8" s="322" t="s">
        <v>31</v>
      </c>
      <c r="G8" s="322" t="s">
        <v>30</v>
      </c>
      <c r="H8" s="322" t="s">
        <v>29</v>
      </c>
      <c r="I8" s="318" t="s">
        <v>28</v>
      </c>
      <c r="J8" s="320" t="s">
        <v>26</v>
      </c>
      <c r="K8" s="320" t="s">
        <v>45</v>
      </c>
      <c r="L8" s="318" t="s">
        <v>43</v>
      </c>
      <c r="M8" s="44" t="s">
        <v>27</v>
      </c>
    </row>
    <row r="9" spans="2:13" ht="20.7" customHeight="1">
      <c r="B9" s="43" t="s">
        <v>25</v>
      </c>
      <c r="C9" s="321"/>
      <c r="D9" s="42" t="s">
        <v>24</v>
      </c>
      <c r="E9" s="80">
        <v>0.1115</v>
      </c>
      <c r="F9" s="323"/>
      <c r="G9" s="323"/>
      <c r="H9" s="323"/>
      <c r="I9" s="319"/>
      <c r="J9" s="321"/>
      <c r="K9" s="321"/>
      <c r="L9" s="319"/>
      <c r="M9" s="58" t="s">
        <v>23</v>
      </c>
    </row>
    <row r="10" spans="2:13">
      <c r="B10" s="41" t="str">
        <f>+'Personal Tecnico'!B12</f>
        <v>Director de proyecto</v>
      </c>
      <c r="C10" s="35">
        <f>+VLOOKUP(B10,'Personal Tecnico'!$B$12:$D$23,3,FALSE)</f>
        <v>0</v>
      </c>
      <c r="D10" s="40">
        <f>+VLOOKUP(B10,'Personal Tecnico'!$B$12:$D$23,2,FALSE)</f>
        <v>12</v>
      </c>
      <c r="E10" s="40">
        <f>C10*D10*$E$9</f>
        <v>0</v>
      </c>
      <c r="F10" s="40">
        <f>(C10*D10)/12</f>
        <v>0</v>
      </c>
      <c r="G10" s="40">
        <f t="shared" ref="G10:G19" si="0">$M$5*D10*1/12</f>
        <v>0</v>
      </c>
      <c r="H10" s="81">
        <f t="shared" ref="H10:H19" si="1">((C10*D10)/12)/2</f>
        <v>0</v>
      </c>
      <c r="I10" s="39">
        <f t="shared" ref="I10:I19" si="2">SUM(E10:H10)</f>
        <v>0</v>
      </c>
      <c r="J10" s="35">
        <f t="shared" ref="J10:J19" si="3">+I10/D10</f>
        <v>0</v>
      </c>
      <c r="K10" s="35">
        <f t="shared" ref="K10:K19" si="4">+J10+C10</f>
        <v>0</v>
      </c>
      <c r="L10" s="39">
        <f t="shared" ref="L10:L19" si="5">+I10+(C10*D10)</f>
        <v>0</v>
      </c>
      <c r="M10" s="38" t="e">
        <f>I10/(C10*D10)</f>
        <v>#DIV/0!</v>
      </c>
    </row>
    <row r="11" spans="2:13">
      <c r="B11" s="41" t="str">
        <f>+'Personal Tecnico'!B13</f>
        <v>Especialista hidrosanitario</v>
      </c>
      <c r="C11" s="35">
        <f>+VLOOKUP(B11,'Personal Tecnico'!$B$12:$D$23,3,FALSE)</f>
        <v>0</v>
      </c>
      <c r="D11" s="40">
        <f>+VLOOKUP(B11,'Personal Tecnico'!$B$12:$D$23,2,FALSE)</f>
        <v>12</v>
      </c>
      <c r="E11" s="40">
        <f t="shared" ref="E11:E12" si="6">C11*D11*$E$9</f>
        <v>0</v>
      </c>
      <c r="F11" s="40">
        <f t="shared" ref="F11:F12" si="7">(C11*D11)/12</f>
        <v>0</v>
      </c>
      <c r="G11" s="40">
        <f t="shared" si="0"/>
        <v>0</v>
      </c>
      <c r="H11" s="81">
        <f t="shared" si="1"/>
        <v>0</v>
      </c>
      <c r="I11" s="39">
        <f t="shared" si="2"/>
        <v>0</v>
      </c>
      <c r="J11" s="35">
        <f t="shared" si="3"/>
        <v>0</v>
      </c>
      <c r="K11" s="35">
        <f t="shared" si="4"/>
        <v>0</v>
      </c>
      <c r="L11" s="39">
        <f t="shared" si="5"/>
        <v>0</v>
      </c>
      <c r="M11" s="38" t="e">
        <f t="shared" ref="M11:M12" si="8">I11/(C11*D11)</f>
        <v>#DIV/0!</v>
      </c>
    </row>
    <row r="12" spans="2:13">
      <c r="B12" s="41" t="str">
        <f>+'Personal Tecnico'!B14</f>
        <v>Especialista hidráulico</v>
      </c>
      <c r="C12" s="35">
        <f>+VLOOKUP(B12,'Personal Tecnico'!$B$12:$D$23,3,FALSE)</f>
        <v>0</v>
      </c>
      <c r="D12" s="40">
        <f>+VLOOKUP(B12,'Personal Tecnico'!$B$12:$D$23,2,FALSE)</f>
        <v>4</v>
      </c>
      <c r="E12" s="40">
        <f t="shared" si="6"/>
        <v>0</v>
      </c>
      <c r="F12" s="40">
        <f t="shared" si="7"/>
        <v>0</v>
      </c>
      <c r="G12" s="40">
        <f t="shared" si="0"/>
        <v>0</v>
      </c>
      <c r="H12" s="81">
        <f t="shared" si="1"/>
        <v>0</v>
      </c>
      <c r="I12" s="39">
        <f t="shared" si="2"/>
        <v>0</v>
      </c>
      <c r="J12" s="35">
        <f t="shared" si="3"/>
        <v>0</v>
      </c>
      <c r="K12" s="35">
        <f t="shared" si="4"/>
        <v>0</v>
      </c>
      <c r="L12" s="39">
        <f t="shared" si="5"/>
        <v>0</v>
      </c>
      <c r="M12" s="38" t="e">
        <f t="shared" si="8"/>
        <v>#DIV/0!</v>
      </c>
    </row>
    <row r="13" spans="2:13">
      <c r="B13" s="41" t="str">
        <f>+'Personal Tecnico'!B15</f>
        <v>Especialista Estructural</v>
      </c>
      <c r="C13" s="35">
        <f>+VLOOKUP(B13,'Personal Tecnico'!$B$12:$D$23,3,FALSE)</f>
        <v>0</v>
      </c>
      <c r="D13" s="40">
        <f>+VLOOKUP(B13,'Personal Tecnico'!$B$12:$D$23,2,FALSE)</f>
        <v>3</v>
      </c>
      <c r="E13" s="40">
        <f t="shared" ref="E13:E19" si="9">C13*D13*$E$9</f>
        <v>0</v>
      </c>
      <c r="F13" s="40">
        <f>(C13*D13)/12</f>
        <v>0</v>
      </c>
      <c r="G13" s="40">
        <f t="shared" si="0"/>
        <v>0</v>
      </c>
      <c r="H13" s="81">
        <f t="shared" si="1"/>
        <v>0</v>
      </c>
      <c r="I13" s="39">
        <f t="shared" si="2"/>
        <v>0</v>
      </c>
      <c r="J13" s="35">
        <f t="shared" si="3"/>
        <v>0</v>
      </c>
      <c r="K13" s="35">
        <f t="shared" si="4"/>
        <v>0</v>
      </c>
      <c r="L13" s="39">
        <f t="shared" si="5"/>
        <v>0</v>
      </c>
      <c r="M13" s="38" t="e">
        <f>I13/(C13*D13)</f>
        <v>#DIV/0!</v>
      </c>
    </row>
    <row r="14" spans="2:13">
      <c r="B14" s="41" t="str">
        <f>+'Personal Tecnico'!B16</f>
        <v>Especialista Geotécnico Geólogo</v>
      </c>
      <c r="C14" s="35">
        <f>+VLOOKUP(B14,'Personal Tecnico'!$B$12:$D$23,3,FALSE)</f>
        <v>0</v>
      </c>
      <c r="D14" s="40">
        <f>+VLOOKUP(B14,'Personal Tecnico'!$B$12:$D$23,2,FALSE)</f>
        <v>3</v>
      </c>
      <c r="E14" s="40">
        <f t="shared" si="9"/>
        <v>0</v>
      </c>
      <c r="F14" s="40">
        <f t="shared" ref="F14:F18" si="10">(C14*D14)/12</f>
        <v>0</v>
      </c>
      <c r="G14" s="40">
        <f t="shared" si="0"/>
        <v>0</v>
      </c>
      <c r="H14" s="81">
        <f t="shared" si="1"/>
        <v>0</v>
      </c>
      <c r="I14" s="39">
        <f t="shared" si="2"/>
        <v>0</v>
      </c>
      <c r="J14" s="35">
        <f t="shared" si="3"/>
        <v>0</v>
      </c>
      <c r="K14" s="35">
        <f t="shared" si="4"/>
        <v>0</v>
      </c>
      <c r="L14" s="39">
        <f t="shared" si="5"/>
        <v>0</v>
      </c>
      <c r="M14" s="38" t="e">
        <f t="shared" ref="M14:M19" si="11">I14/(C14*D14)</f>
        <v>#DIV/0!</v>
      </c>
    </row>
    <row r="15" spans="2:13">
      <c r="B15" s="41" t="str">
        <f>+'Personal Tecnico'!B17</f>
        <v>Especialista Mecánico</v>
      </c>
      <c r="C15" s="35">
        <f>+VLOOKUP(B15,'Personal Tecnico'!$B$12:$D$23,3,FALSE)</f>
        <v>0</v>
      </c>
      <c r="D15" s="40">
        <f>+VLOOKUP(B15,'Personal Tecnico'!$B$12:$D$23,2,FALSE)</f>
        <v>2</v>
      </c>
      <c r="E15" s="40">
        <f t="shared" si="9"/>
        <v>0</v>
      </c>
      <c r="F15" s="40">
        <f>(C15*D15)/12</f>
        <v>0</v>
      </c>
      <c r="G15" s="40">
        <f t="shared" si="0"/>
        <v>0</v>
      </c>
      <c r="H15" s="81">
        <f t="shared" si="1"/>
        <v>0</v>
      </c>
      <c r="I15" s="39">
        <f t="shared" si="2"/>
        <v>0</v>
      </c>
      <c r="J15" s="35">
        <f t="shared" si="3"/>
        <v>0</v>
      </c>
      <c r="K15" s="35">
        <f t="shared" si="4"/>
        <v>0</v>
      </c>
      <c r="L15" s="39">
        <f t="shared" si="5"/>
        <v>0</v>
      </c>
      <c r="M15" s="38" t="e">
        <f t="shared" si="11"/>
        <v>#DIV/0!</v>
      </c>
    </row>
    <row r="16" spans="2:13">
      <c r="B16" s="41" t="str">
        <f>+'Personal Tecnico'!B18</f>
        <v>Especialista Eléctrico</v>
      </c>
      <c r="C16" s="35">
        <f>+VLOOKUP(B16,'Personal Tecnico'!$B$12:$D$23,3,FALSE)</f>
        <v>0</v>
      </c>
      <c r="D16" s="40">
        <f>+VLOOKUP(B16,'Personal Tecnico'!$B$12:$D$23,2,FALSE)</f>
        <v>2</v>
      </c>
      <c r="E16" s="40">
        <f t="shared" si="9"/>
        <v>0</v>
      </c>
      <c r="F16" s="40">
        <f t="shared" si="10"/>
        <v>0</v>
      </c>
      <c r="G16" s="40">
        <f t="shared" si="0"/>
        <v>0</v>
      </c>
      <c r="H16" s="81">
        <f t="shared" si="1"/>
        <v>0</v>
      </c>
      <c r="I16" s="39">
        <f t="shared" si="2"/>
        <v>0</v>
      </c>
      <c r="J16" s="35">
        <f t="shared" si="3"/>
        <v>0</v>
      </c>
      <c r="K16" s="35">
        <f t="shared" si="4"/>
        <v>0</v>
      </c>
      <c r="L16" s="39">
        <f t="shared" si="5"/>
        <v>0</v>
      </c>
      <c r="M16" s="38" t="e">
        <f t="shared" si="11"/>
        <v>#DIV/0!</v>
      </c>
    </row>
    <row r="17" spans="2:13">
      <c r="B17" s="41" t="str">
        <f>+'Personal Tecnico'!B19</f>
        <v>Especialista Arquitecto</v>
      </c>
      <c r="C17" s="35">
        <f>+VLOOKUP(B17,'Personal Tecnico'!$B$12:$D$23,3,FALSE)</f>
        <v>0</v>
      </c>
      <c r="D17" s="40">
        <f>+VLOOKUP(B17,'Personal Tecnico'!$B$12:$D$23,2,FALSE)</f>
        <v>2</v>
      </c>
      <c r="E17" s="40">
        <f t="shared" si="9"/>
        <v>0</v>
      </c>
      <c r="F17" s="40">
        <f t="shared" si="10"/>
        <v>0</v>
      </c>
      <c r="G17" s="40">
        <f t="shared" si="0"/>
        <v>0</v>
      </c>
      <c r="H17" s="81">
        <f t="shared" si="1"/>
        <v>0</v>
      </c>
      <c r="I17" s="39">
        <f t="shared" si="2"/>
        <v>0</v>
      </c>
      <c r="J17" s="35">
        <f t="shared" si="3"/>
        <v>0</v>
      </c>
      <c r="K17" s="35">
        <f t="shared" si="4"/>
        <v>0</v>
      </c>
      <c r="L17" s="39">
        <f t="shared" si="5"/>
        <v>0</v>
      </c>
      <c r="M17" s="38" t="e">
        <f t="shared" si="11"/>
        <v>#DIV/0!</v>
      </c>
    </row>
    <row r="18" spans="2:13">
      <c r="B18" s="41" t="str">
        <f>+'Personal Tecnico'!B21</f>
        <v>Especialista Social</v>
      </c>
      <c r="C18" s="35">
        <f>+VLOOKUP(B18,'Personal Tecnico'!$B$12:$D$23,3,FALSE)</f>
        <v>0</v>
      </c>
      <c r="D18" s="40">
        <f>+VLOOKUP(B18,'Personal Tecnico'!$B$12:$D$23,2,FALSE)</f>
        <v>4</v>
      </c>
      <c r="E18" s="40">
        <f t="shared" si="9"/>
        <v>0</v>
      </c>
      <c r="F18" s="40">
        <f t="shared" si="10"/>
        <v>0</v>
      </c>
      <c r="G18" s="40">
        <f t="shared" si="0"/>
        <v>0</v>
      </c>
      <c r="H18" s="81">
        <f t="shared" si="1"/>
        <v>0</v>
      </c>
      <c r="I18" s="39">
        <f t="shared" si="2"/>
        <v>0</v>
      </c>
      <c r="J18" s="35">
        <f t="shared" si="3"/>
        <v>0</v>
      </c>
      <c r="K18" s="35">
        <f t="shared" si="4"/>
        <v>0</v>
      </c>
      <c r="L18" s="39">
        <f t="shared" si="5"/>
        <v>0</v>
      </c>
      <c r="M18" s="38" t="e">
        <f t="shared" si="11"/>
        <v>#DIV/0!</v>
      </c>
    </row>
    <row r="19" spans="2:13">
      <c r="B19" s="41" t="str">
        <f>+'Personal Tecnico'!B22</f>
        <v>Especialista Financiero</v>
      </c>
      <c r="C19" s="35">
        <f>+VLOOKUP(B19,'Personal Tecnico'!$B$12:$D$23,3,FALSE)</f>
        <v>0</v>
      </c>
      <c r="D19" s="40">
        <f>+VLOOKUP(B19,'Personal Tecnico'!$B$12:$D$23,2,FALSE)</f>
        <v>3</v>
      </c>
      <c r="E19" s="40">
        <f t="shared" si="9"/>
        <v>0</v>
      </c>
      <c r="F19" s="40">
        <f>(C19*D19)/12</f>
        <v>0</v>
      </c>
      <c r="G19" s="40">
        <f t="shared" si="0"/>
        <v>0</v>
      </c>
      <c r="H19" s="81">
        <f t="shared" si="1"/>
        <v>0</v>
      </c>
      <c r="I19" s="39">
        <f t="shared" si="2"/>
        <v>0</v>
      </c>
      <c r="J19" s="35">
        <f t="shared" si="3"/>
        <v>0</v>
      </c>
      <c r="K19" s="35">
        <f t="shared" si="4"/>
        <v>0</v>
      </c>
      <c r="L19" s="39">
        <f t="shared" si="5"/>
        <v>0</v>
      </c>
      <c r="M19" s="38" t="e">
        <f t="shared" si="11"/>
        <v>#DIV/0!</v>
      </c>
    </row>
    <row r="20" spans="2:13">
      <c r="B20" s="41" t="str">
        <f>+'Personal Tecnico'!B23</f>
        <v>Especialista Ambiental</v>
      </c>
      <c r="C20" s="35">
        <f>+VLOOKUP(B20,'Personal Tecnico'!$B$12:$D$23,3,FALSE)</f>
        <v>0</v>
      </c>
      <c r="D20" s="40">
        <f>+VLOOKUP(B20,'Personal Tecnico'!$B$12:$D$23,2,FALSE)</f>
        <v>8</v>
      </c>
      <c r="E20" s="40">
        <f t="shared" ref="E20" si="12">C20*D20*$E$9</f>
        <v>0</v>
      </c>
      <c r="F20" s="40">
        <f>(C20*D20)/12</f>
        <v>0</v>
      </c>
      <c r="G20" s="40">
        <f t="shared" ref="G20" si="13">$M$5*D20*1/12</f>
        <v>0</v>
      </c>
      <c r="H20" s="81">
        <f t="shared" ref="H20" si="14">((C20*D20)/12)/2</f>
        <v>0</v>
      </c>
      <c r="I20" s="39">
        <f t="shared" ref="I20" si="15">SUM(E20:H20)</f>
        <v>0</v>
      </c>
      <c r="J20" s="35">
        <f t="shared" ref="J20" si="16">+I20/D20</f>
        <v>0</v>
      </c>
      <c r="K20" s="35">
        <f t="shared" ref="K20" si="17">+J20+C20</f>
        <v>0</v>
      </c>
      <c r="L20" s="39">
        <f t="shared" ref="L20" si="18">+I20+(C20*D20)</f>
        <v>0</v>
      </c>
      <c r="M20" s="38" t="e">
        <f t="shared" ref="M20" si="19">I20/(C20*D20)</f>
        <v>#DIV/0!</v>
      </c>
    </row>
    <row r="21" spans="2:13" ht="24" customHeight="1">
      <c r="B21" s="34" t="s">
        <v>22</v>
      </c>
      <c r="C21" s="29"/>
      <c r="D21" s="33"/>
      <c r="E21" s="32">
        <f>SUM(E10:E20)</f>
        <v>0</v>
      </c>
      <c r="F21" s="32">
        <f>SUM(F10:F20)</f>
        <v>0</v>
      </c>
      <c r="G21" s="32">
        <f>SUM(G10:G20)</f>
        <v>0</v>
      </c>
      <c r="H21" s="32">
        <f>SUM(H10:H20)</f>
        <v>0</v>
      </c>
      <c r="I21" s="195">
        <f>SUM(I10:I20)</f>
        <v>0</v>
      </c>
      <c r="J21" s="29"/>
      <c r="K21" s="29"/>
      <c r="L21" s="31">
        <f>+SUM(L10:L20)</f>
        <v>0</v>
      </c>
      <c r="M21" s="30"/>
    </row>
    <row r="23" spans="2:13">
      <c r="B23" s="171" t="s">
        <v>98</v>
      </c>
    </row>
    <row r="26" spans="2:13" ht="15.6">
      <c r="B26" s="10" t="str">
        <f>+RESUMEN!C51</f>
        <v xml:space="preserve">FECHA:           </v>
      </c>
    </row>
    <row r="32" spans="2:13">
      <c r="D32" s="3" t="s">
        <v>4</v>
      </c>
    </row>
    <row r="33" spans="2:4" ht="15.6">
      <c r="D33" s="2" t="s">
        <v>3</v>
      </c>
    </row>
    <row r="34" spans="2:4" ht="15.6">
      <c r="B34" s="2"/>
    </row>
  </sheetData>
  <mergeCells count="9">
    <mergeCell ref="B6:M6"/>
    <mergeCell ref="L8:L9"/>
    <mergeCell ref="I8:I9"/>
    <mergeCell ref="J8:J9"/>
    <mergeCell ref="K8:K9"/>
    <mergeCell ref="C8:C9"/>
    <mergeCell ref="F8:F9"/>
    <mergeCell ref="G8:G9"/>
    <mergeCell ref="H8:H9"/>
  </mergeCells>
  <pageMargins left="0.98" right="0.51200000000000001" top="1.024" bottom="0.5" header="0" footer="0"/>
  <pageSetup scale="76" orientation="landscape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B2:G28"/>
  <sheetViews>
    <sheetView showGridLines="0" showZeros="0" defaultGridColor="0" colorId="8" zoomScale="70" zoomScaleNormal="70" workbookViewId="0">
      <selection activeCell="D12" sqref="D12"/>
    </sheetView>
  </sheetViews>
  <sheetFormatPr baseColWidth="10" defaultColWidth="11.5546875" defaultRowHeight="15"/>
  <cols>
    <col min="1" max="1" width="11.5546875" style="1"/>
    <col min="2" max="2" width="60.6640625" style="1" customWidth="1"/>
    <col min="3" max="3" width="14.33203125" style="1" customWidth="1"/>
    <col min="4" max="4" width="11.6640625" style="1" customWidth="1"/>
    <col min="5" max="5" width="14.109375" style="1" customWidth="1"/>
    <col min="6" max="6" width="12.33203125" style="1" bestFit="1" customWidth="1"/>
    <col min="7" max="7" width="14.109375" style="1" bestFit="1" customWidth="1"/>
    <col min="8" max="10" width="11.5546875" style="1"/>
    <col min="11" max="11" width="20.6640625" style="1" customWidth="1"/>
    <col min="12" max="16384" width="11.5546875" style="1"/>
  </cols>
  <sheetData>
    <row r="2" spans="2:7" ht="15.6">
      <c r="B2" s="11"/>
    </row>
    <row r="4" spans="2:7" ht="15.6">
      <c r="B4" s="10" t="s">
        <v>36</v>
      </c>
    </row>
    <row r="5" spans="2:7" ht="15.6">
      <c r="B5" s="10" t="s">
        <v>34</v>
      </c>
    </row>
    <row r="6" spans="2:7" ht="71.400000000000006" customHeight="1">
      <c r="B6" s="317" t="str">
        <f>RESUMEN!C6</f>
        <v>ESTUDIOS Y DISEÑOS INTEGRALES DEL SISTEMA DE ALCANTARILLADO, INTERCEPTORES Y PLANTA DE AGUAS RESIDUALES (PTAR) DEL CANTÓN GUALACEO, PROVINCIA DEL AZUAY</v>
      </c>
      <c r="C6" s="317"/>
      <c r="D6" s="317"/>
      <c r="E6" s="317"/>
      <c r="F6" s="317"/>
      <c r="G6" s="317"/>
    </row>
    <row r="9" spans="2:7" ht="15.6" thickBot="1"/>
    <row r="10" spans="2:7" ht="30" customHeight="1">
      <c r="B10" s="99" t="s">
        <v>20</v>
      </c>
      <c r="C10" s="100" t="s">
        <v>19</v>
      </c>
      <c r="D10" s="324" t="s">
        <v>18</v>
      </c>
      <c r="E10" s="325"/>
      <c r="F10" s="326" t="s">
        <v>42</v>
      </c>
      <c r="G10" s="327"/>
    </row>
    <row r="11" spans="2:7" ht="15.6">
      <c r="B11" s="101"/>
      <c r="C11" s="26" t="s">
        <v>17</v>
      </c>
      <c r="D11" s="102" t="s">
        <v>16</v>
      </c>
      <c r="E11" s="103" t="s">
        <v>0</v>
      </c>
      <c r="F11" s="104" t="s">
        <v>16</v>
      </c>
      <c r="G11" s="105" t="s">
        <v>0</v>
      </c>
    </row>
    <row r="12" spans="2:7" ht="15" customHeight="1">
      <c r="B12" s="106" t="s">
        <v>46</v>
      </c>
      <c r="C12" s="262">
        <v>12</v>
      </c>
      <c r="D12" s="263"/>
      <c r="E12" s="20">
        <f>C12*D12</f>
        <v>0</v>
      </c>
      <c r="F12" s="20">
        <f>+'Carga social P_Auxiliar'!K10</f>
        <v>0</v>
      </c>
      <c r="G12" s="107">
        <f>+F12*C12</f>
        <v>0</v>
      </c>
    </row>
    <row r="13" spans="2:7">
      <c r="B13" s="106"/>
      <c r="C13" s="18"/>
      <c r="D13" s="19"/>
      <c r="E13" s="20"/>
      <c r="F13" s="20"/>
      <c r="G13" s="107"/>
    </row>
    <row r="14" spans="2:7">
      <c r="B14" s="106"/>
      <c r="C14" s="18"/>
      <c r="D14" s="17"/>
      <c r="E14" s="16">
        <f>C14*D14</f>
        <v>0</v>
      </c>
      <c r="F14" s="15"/>
      <c r="G14" s="108"/>
    </row>
    <row r="15" spans="2:7" ht="16.2" thickBot="1">
      <c r="B15" s="109" t="s">
        <v>15</v>
      </c>
      <c r="C15" s="110"/>
      <c r="D15" s="111"/>
      <c r="E15" s="112">
        <f>+SUM(E12:E14)</f>
        <v>0</v>
      </c>
      <c r="F15" s="113"/>
      <c r="G15" s="114">
        <f>+SUM(G12:G14)</f>
        <v>0</v>
      </c>
    </row>
    <row r="16" spans="2:7" ht="22.2" customHeight="1">
      <c r="B16" s="328"/>
      <c r="C16" s="328"/>
      <c r="D16" s="328"/>
      <c r="E16" s="328"/>
      <c r="F16" s="328"/>
      <c r="G16" s="328"/>
    </row>
    <row r="20" spans="2:4" ht="15.6">
      <c r="B20" s="10" t="str">
        <f>+RESUMEN!C51</f>
        <v xml:space="preserve">FECHA:           </v>
      </c>
    </row>
    <row r="26" spans="2:4">
      <c r="D26" s="3" t="s">
        <v>4</v>
      </c>
    </row>
    <row r="27" spans="2:4" ht="15.75" customHeight="1">
      <c r="D27" s="2" t="s">
        <v>3</v>
      </c>
    </row>
    <row r="28" spans="2:4" ht="15.6">
      <c r="B28" s="2"/>
    </row>
  </sheetData>
  <mergeCells count="4">
    <mergeCell ref="D10:E10"/>
    <mergeCell ref="F10:G10"/>
    <mergeCell ref="B16:G16"/>
    <mergeCell ref="B6:G6"/>
  </mergeCells>
  <pageMargins left="0.88" right="0.51200000000000001" top="1.33" bottom="0.5" header="0" footer="0"/>
  <pageSetup scale="74"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B2:M26"/>
  <sheetViews>
    <sheetView showGridLines="0" showZeros="0" defaultGridColor="0" colorId="8" zoomScaleNormal="100" workbookViewId="0">
      <selection activeCell="M5" sqref="M5"/>
    </sheetView>
  </sheetViews>
  <sheetFormatPr baseColWidth="10" defaultColWidth="11.5546875" defaultRowHeight="15"/>
  <cols>
    <col min="1" max="1" width="4.5546875" style="1" customWidth="1"/>
    <col min="2" max="2" width="54.44140625" style="1" customWidth="1"/>
    <col min="3" max="3" width="11.44140625" style="1" customWidth="1"/>
    <col min="4" max="4" width="10.109375" style="1" customWidth="1"/>
    <col min="5" max="5" width="12.6640625" style="1" customWidth="1"/>
    <col min="6" max="6" width="10" style="1" customWidth="1"/>
    <col min="7" max="8" width="10.33203125" style="1" customWidth="1"/>
    <col min="9" max="9" width="13.6640625" style="1" customWidth="1"/>
    <col min="10" max="10" width="12.6640625" style="1" customWidth="1"/>
    <col min="11" max="11" width="17" style="1" customWidth="1"/>
    <col min="12" max="12" width="18.33203125" style="1" customWidth="1"/>
    <col min="13" max="13" width="11.6640625" style="1" customWidth="1"/>
    <col min="14" max="14" width="21.6640625" style="1" customWidth="1"/>
    <col min="15" max="15" width="12.6640625" style="1" customWidth="1"/>
    <col min="16" max="16384" width="11.5546875" style="1"/>
  </cols>
  <sheetData>
    <row r="2" spans="2:13" ht="15.6">
      <c r="B2" s="11"/>
    </row>
    <row r="4" spans="2:13" ht="15.6">
      <c r="B4" s="10" t="s">
        <v>37</v>
      </c>
    </row>
    <row r="5" spans="2:13" ht="15.6">
      <c r="B5" s="10" t="s">
        <v>34</v>
      </c>
      <c r="K5" s="1" t="s">
        <v>41</v>
      </c>
      <c r="M5" s="290"/>
    </row>
    <row r="6" spans="2:13" ht="55.5" customHeight="1">
      <c r="B6" s="317" t="str">
        <f>RESUMEN!C6</f>
        <v>ESTUDIOS Y DISEÑOS INTEGRALES DEL SISTEMA DE ALCANTARILLADO, INTERCEPTORES Y PLANTA DE AGUAS RESIDUALES (PTAR) DEL CANTÓN GUALACEO, PROVINCIA DEL AZUAY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</row>
    <row r="7" spans="2:13" ht="15.6" thickBot="1"/>
    <row r="8" spans="2:13" ht="20.7" customHeight="1">
      <c r="B8" s="115" t="s">
        <v>33</v>
      </c>
      <c r="C8" s="330" t="s">
        <v>44</v>
      </c>
      <c r="D8" s="116" t="s">
        <v>19</v>
      </c>
      <c r="E8" s="116" t="s">
        <v>32</v>
      </c>
      <c r="F8" s="331" t="s">
        <v>31</v>
      </c>
      <c r="G8" s="331" t="s">
        <v>30</v>
      </c>
      <c r="H8" s="331" t="s">
        <v>29</v>
      </c>
      <c r="I8" s="329" t="s">
        <v>28</v>
      </c>
      <c r="J8" s="330" t="s">
        <v>26</v>
      </c>
      <c r="K8" s="330" t="s">
        <v>45</v>
      </c>
      <c r="L8" s="329" t="s">
        <v>43</v>
      </c>
      <c r="M8" s="117" t="s">
        <v>27</v>
      </c>
    </row>
    <row r="9" spans="2:13" ht="20.7" customHeight="1">
      <c r="B9" s="118" t="s">
        <v>25</v>
      </c>
      <c r="C9" s="321"/>
      <c r="D9" s="42" t="s">
        <v>24</v>
      </c>
      <c r="E9" s="80">
        <v>0.1115</v>
      </c>
      <c r="F9" s="323"/>
      <c r="G9" s="323"/>
      <c r="H9" s="323"/>
      <c r="I9" s="319"/>
      <c r="J9" s="321"/>
      <c r="K9" s="321"/>
      <c r="L9" s="319"/>
      <c r="M9" s="119" t="s">
        <v>23</v>
      </c>
    </row>
    <row r="10" spans="2:13">
      <c r="B10" s="120" t="str">
        <f>+'Personal Auxiliar'!B12</f>
        <v>Secretaria</v>
      </c>
      <c r="C10" s="35">
        <f>+VLOOKUP(B10,'Personal Auxiliar'!$B$12:$D$14,3,FALSE)</f>
        <v>0</v>
      </c>
      <c r="D10" s="40">
        <f>+VLOOKUP(B10,'Personal Auxiliar'!$B$12:$D$14,2,FALSE)</f>
        <v>12</v>
      </c>
      <c r="E10" s="40">
        <f>C10*D10*$E$9</f>
        <v>0</v>
      </c>
      <c r="F10" s="40">
        <f>(C10*D10)/12</f>
        <v>0</v>
      </c>
      <c r="G10" s="40">
        <f>$M$5*D10*1/12</f>
        <v>0</v>
      </c>
      <c r="H10" s="81">
        <f>((C10*D10)/12)/2</f>
        <v>0</v>
      </c>
      <c r="I10" s="39">
        <f>SUM(E10:H10)</f>
        <v>0</v>
      </c>
      <c r="J10" s="35">
        <f>+I10/D10</f>
        <v>0</v>
      </c>
      <c r="K10" s="35">
        <f>+J10+C10</f>
        <v>0</v>
      </c>
      <c r="L10" s="39">
        <f>+I10+(C10*D10)</f>
        <v>0</v>
      </c>
      <c r="M10" s="121" t="e">
        <f>I10/(C10*D10)</f>
        <v>#DIV/0!</v>
      </c>
    </row>
    <row r="11" spans="2:13">
      <c r="B11" s="120"/>
      <c r="C11" s="35"/>
      <c r="D11" s="40"/>
      <c r="E11" s="40"/>
      <c r="F11" s="40"/>
      <c r="G11" s="40"/>
      <c r="H11" s="81"/>
      <c r="I11" s="39"/>
      <c r="J11" s="35"/>
      <c r="K11" s="35"/>
      <c r="L11" s="39"/>
      <c r="M11" s="121"/>
    </row>
    <row r="12" spans="2:13">
      <c r="B12" s="122"/>
      <c r="C12" s="35"/>
      <c r="D12" s="37"/>
      <c r="E12" s="35"/>
      <c r="F12" s="35"/>
      <c r="G12" s="35"/>
      <c r="H12" s="123"/>
      <c r="I12" s="36"/>
      <c r="J12" s="35"/>
      <c r="K12" s="35"/>
      <c r="L12" s="36"/>
      <c r="M12" s="124"/>
    </row>
    <row r="13" spans="2:13" ht="24" customHeight="1" thickBot="1">
      <c r="B13" s="125" t="s">
        <v>22</v>
      </c>
      <c r="C13" s="126"/>
      <c r="D13" s="127"/>
      <c r="E13" s="128">
        <f>SUM(E10:E12)</f>
        <v>0</v>
      </c>
      <c r="F13" s="128">
        <f>SUM(F10:F12)</f>
        <v>0</v>
      </c>
      <c r="G13" s="128">
        <f>SUM(G10:G12)</f>
        <v>0</v>
      </c>
      <c r="H13" s="128">
        <f>SUM(H10:H12)</f>
        <v>0</v>
      </c>
      <c r="I13" s="129">
        <f>SUM(I10:I12)</f>
        <v>0</v>
      </c>
      <c r="J13" s="126"/>
      <c r="K13" s="126"/>
      <c r="L13" s="130">
        <f>+SUM(L10:L11)</f>
        <v>0</v>
      </c>
      <c r="M13" s="131"/>
    </row>
    <row r="14" spans="2:13">
      <c r="B14" s="328"/>
      <c r="C14" s="328"/>
      <c r="D14" s="328"/>
      <c r="E14" s="328"/>
      <c r="F14" s="328"/>
      <c r="G14" s="328"/>
      <c r="H14" s="328"/>
      <c r="I14" s="328"/>
    </row>
    <row r="18" spans="2:4" ht="15.6">
      <c r="B18" s="10" t="str">
        <f>+RESUMEN!C51</f>
        <v xml:space="preserve">FECHA:           </v>
      </c>
    </row>
    <row r="24" spans="2:4">
      <c r="D24" s="3" t="s">
        <v>4</v>
      </c>
    </row>
    <row r="25" spans="2:4" ht="15.6">
      <c r="D25" s="2" t="s">
        <v>3</v>
      </c>
    </row>
    <row r="26" spans="2:4" ht="15.6">
      <c r="B26" s="2"/>
    </row>
  </sheetData>
  <mergeCells count="10">
    <mergeCell ref="L8:L9"/>
    <mergeCell ref="B14:I14"/>
    <mergeCell ref="B6:M6"/>
    <mergeCell ref="C8:C9"/>
    <mergeCell ref="F8:F9"/>
    <mergeCell ref="G8:G9"/>
    <mergeCell ref="H8:H9"/>
    <mergeCell ref="I8:I9"/>
    <mergeCell ref="J8:J9"/>
    <mergeCell ref="K8:K9"/>
  </mergeCells>
  <pageMargins left="0.98" right="0.51200000000000001" top="1.024" bottom="0.5" header="0" footer="0"/>
  <pageSetup scale="76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N57"/>
  <sheetViews>
    <sheetView showGridLines="0" showZeros="0" defaultGridColor="0" topLeftCell="A42" colorId="8" zoomScale="115" zoomScaleNormal="115" workbookViewId="0">
      <selection activeCell="B30" sqref="B30"/>
    </sheetView>
  </sheetViews>
  <sheetFormatPr baseColWidth="10" defaultColWidth="11.5546875" defaultRowHeight="15"/>
  <cols>
    <col min="1" max="1" width="2.109375" style="1" customWidth="1"/>
    <col min="2" max="2" width="61.33203125" style="48" customWidth="1"/>
    <col min="3" max="3" width="8" style="1" customWidth="1"/>
    <col min="4" max="4" width="9.6640625" style="1" customWidth="1"/>
    <col min="5" max="5" width="11.109375" style="1" customWidth="1"/>
    <col min="6" max="6" width="13.88671875" style="1" customWidth="1"/>
    <col min="7" max="12" width="11.5546875" style="1"/>
    <col min="13" max="13" width="26.109375" style="1" customWidth="1"/>
    <col min="14" max="16384" width="11.5546875" style="1"/>
  </cols>
  <sheetData>
    <row r="1" spans="2:13" ht="15" customHeight="1"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</row>
    <row r="2" spans="2:13" ht="15" customHeight="1"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2:13" ht="15" customHeight="1"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2:13" ht="15" customHeight="1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</row>
    <row r="5" spans="2:13" ht="15.6">
      <c r="B5" s="51" t="s">
        <v>34</v>
      </c>
    </row>
    <row r="6" spans="2:13" ht="39" customHeight="1">
      <c r="B6" s="317" t="str">
        <f>RESUMEN!C6</f>
        <v>ESTUDIOS Y DISEÑOS INTEGRALES DEL SISTEMA DE ALCANTARILLADO, INTERCEPTORES Y PLANTA DE AGUAS RESIDUALES (PTAR) DEL CANTÓN GUALACEO, PROVINCIA DEL AZUAY</v>
      </c>
      <c r="C6" s="317"/>
      <c r="D6" s="317"/>
      <c r="E6" s="317"/>
      <c r="F6" s="317"/>
    </row>
    <row r="7" spans="2:13" ht="15.6">
      <c r="B7" s="50"/>
    </row>
    <row r="8" spans="2:13" ht="18" thickBot="1">
      <c r="B8" s="67"/>
      <c r="E8" s="49"/>
      <c r="F8" s="158">
        <f>F19+F25+F31+F40+F46+F52</f>
        <v>0</v>
      </c>
    </row>
    <row r="9" spans="2:13" ht="18" customHeight="1">
      <c r="B9" s="338" t="s">
        <v>108</v>
      </c>
      <c r="C9" s="333" t="s">
        <v>49</v>
      </c>
      <c r="D9" s="333" t="s">
        <v>2</v>
      </c>
      <c r="E9" s="335" t="s">
        <v>50</v>
      </c>
      <c r="F9" s="336"/>
    </row>
    <row r="10" spans="2:13" ht="82.95" customHeight="1" thickBot="1">
      <c r="B10" s="340"/>
      <c r="C10" s="337"/>
      <c r="D10" s="337"/>
      <c r="E10" s="68" t="s">
        <v>51</v>
      </c>
      <c r="F10" s="69" t="s">
        <v>1</v>
      </c>
    </row>
    <row r="11" spans="2:13">
      <c r="B11" s="149" t="s">
        <v>83</v>
      </c>
      <c r="C11" s="87" t="s">
        <v>48</v>
      </c>
      <c r="D11" s="87">
        <v>50</v>
      </c>
      <c r="E11" s="264"/>
      <c r="F11" s="63">
        <f t="shared" ref="F11" si="0">D11*E11</f>
        <v>0</v>
      </c>
      <c r="H11" s="1">
        <v>200</v>
      </c>
    </row>
    <row r="12" spans="2:13">
      <c r="B12" s="149" t="s">
        <v>69</v>
      </c>
      <c r="C12" s="87" t="s">
        <v>70</v>
      </c>
      <c r="D12" s="87">
        <v>120</v>
      </c>
      <c r="E12" s="264"/>
      <c r="F12" s="63">
        <f>D12*E12</f>
        <v>0</v>
      </c>
      <c r="H12" s="1">
        <v>8</v>
      </c>
    </row>
    <row r="13" spans="2:13" ht="26.4">
      <c r="B13" s="149" t="s">
        <v>71</v>
      </c>
      <c r="C13" s="87" t="s">
        <v>47</v>
      </c>
      <c r="D13" s="87">
        <v>10</v>
      </c>
      <c r="E13" s="264"/>
      <c r="F13" s="63">
        <f t="shared" ref="F13:F18" si="1">D13*E13</f>
        <v>0</v>
      </c>
      <c r="H13" s="1">
        <v>100</v>
      </c>
    </row>
    <row r="14" spans="2:13">
      <c r="B14" s="149" t="s">
        <v>72</v>
      </c>
      <c r="C14" s="87" t="s">
        <v>47</v>
      </c>
      <c r="D14" s="87">
        <v>10</v>
      </c>
      <c r="E14" s="264"/>
      <c r="F14" s="63">
        <f t="shared" si="1"/>
        <v>0</v>
      </c>
      <c r="H14" s="1">
        <v>200</v>
      </c>
    </row>
    <row r="15" spans="2:13">
      <c r="B15" s="149" t="s">
        <v>166</v>
      </c>
      <c r="C15" s="87" t="s">
        <v>167</v>
      </c>
      <c r="D15" s="87">
        <v>20</v>
      </c>
      <c r="E15" s="264"/>
      <c r="F15" s="63">
        <f t="shared" si="1"/>
        <v>0</v>
      </c>
      <c r="H15" s="1">
        <v>80</v>
      </c>
    </row>
    <row r="16" spans="2:13" ht="30.45" customHeight="1">
      <c r="B16" s="149" t="s">
        <v>168</v>
      </c>
      <c r="C16" s="87" t="s">
        <v>59</v>
      </c>
      <c r="D16" s="87">
        <v>500</v>
      </c>
      <c r="E16" s="264"/>
      <c r="F16" s="63">
        <f t="shared" si="1"/>
        <v>0</v>
      </c>
      <c r="H16" s="1">
        <v>4.5</v>
      </c>
    </row>
    <row r="17" spans="1:14" ht="30.45" customHeight="1">
      <c r="B17" s="196" t="s">
        <v>113</v>
      </c>
      <c r="C17" s="197" t="s">
        <v>112</v>
      </c>
      <c r="D17" s="197">
        <v>5</v>
      </c>
      <c r="E17" s="264"/>
      <c r="F17" s="63">
        <f>D17*E17</f>
        <v>0</v>
      </c>
      <c r="H17" s="1">
        <v>80</v>
      </c>
    </row>
    <row r="18" spans="1:14" ht="15.6" thickBot="1">
      <c r="B18" s="149" t="s">
        <v>68</v>
      </c>
      <c r="C18" s="87" t="s">
        <v>59</v>
      </c>
      <c r="D18" s="87">
        <v>1000</v>
      </c>
      <c r="E18" s="264"/>
      <c r="F18" s="63">
        <f t="shared" si="1"/>
        <v>0</v>
      </c>
      <c r="H18" s="1">
        <v>10</v>
      </c>
    </row>
    <row r="19" spans="1:14" ht="15.6" thickBot="1">
      <c r="E19" s="49"/>
      <c r="F19" s="71">
        <f>SUM(F11:F18)</f>
        <v>0</v>
      </c>
      <c r="H19" s="1">
        <v>28210</v>
      </c>
    </row>
    <row r="20" spans="1:14" ht="15.6" thickBot="1"/>
    <row r="21" spans="1:14" ht="18" customHeight="1">
      <c r="B21" s="338" t="s">
        <v>109</v>
      </c>
      <c r="C21" s="333" t="s">
        <v>49</v>
      </c>
      <c r="D21" s="333" t="s">
        <v>2</v>
      </c>
      <c r="E21" s="335" t="s">
        <v>50</v>
      </c>
      <c r="F21" s="336"/>
    </row>
    <row r="22" spans="1:14">
      <c r="B22" s="339"/>
      <c r="C22" s="334"/>
      <c r="D22" s="334"/>
      <c r="E22" s="83" t="s">
        <v>51</v>
      </c>
      <c r="F22" s="223" t="s">
        <v>1</v>
      </c>
    </row>
    <row r="23" spans="1:14" customFormat="1" ht="26.4">
      <c r="B23" s="89" t="s">
        <v>67</v>
      </c>
      <c r="C23" s="90" t="s">
        <v>47</v>
      </c>
      <c r="D23" s="90">
        <f>2*8</f>
        <v>16</v>
      </c>
      <c r="E23" s="264"/>
      <c r="F23" s="63">
        <f t="shared" ref="F23" si="2">ROUND(D23*E23,2)</f>
        <v>0</v>
      </c>
      <c r="G23" s="1"/>
      <c r="H23">
        <v>100</v>
      </c>
      <c r="L23" s="1"/>
      <c r="M23" s="1"/>
      <c r="N23" s="1"/>
    </row>
    <row r="24" spans="1:14" customFormat="1" ht="13.8" thickBot="1">
      <c r="B24" s="91"/>
      <c r="C24" s="92"/>
      <c r="D24" s="92"/>
      <c r="E24" s="93"/>
      <c r="F24" s="94"/>
    </row>
    <row r="25" spans="1:14" ht="15.6" thickBot="1">
      <c r="A25"/>
      <c r="E25" s="49"/>
      <c r="F25" s="84">
        <f>SUM(F23:F24)</f>
        <v>0</v>
      </c>
    </row>
    <row r="26" spans="1:14" ht="15.6" thickBot="1">
      <c r="A26"/>
      <c r="E26" s="49"/>
    </row>
    <row r="27" spans="1:14" ht="18" customHeight="1">
      <c r="B27" s="349" t="s">
        <v>110</v>
      </c>
      <c r="C27" s="333" t="s">
        <v>49</v>
      </c>
      <c r="D27" s="333" t="s">
        <v>2</v>
      </c>
      <c r="E27" s="335" t="s">
        <v>50</v>
      </c>
      <c r="F27" s="336"/>
      <c r="G27" s="341" t="s">
        <v>60</v>
      </c>
      <c r="H27" s="341" t="s">
        <v>61</v>
      </c>
      <c r="I27" s="341" t="s">
        <v>62</v>
      </c>
      <c r="J27" s="341" t="s">
        <v>73</v>
      </c>
    </row>
    <row r="28" spans="1:14" ht="15.6" thickBot="1">
      <c r="B28" s="350"/>
      <c r="C28" s="337"/>
      <c r="D28" s="337"/>
      <c r="E28" s="68" t="s">
        <v>51</v>
      </c>
      <c r="F28" s="69" t="s">
        <v>1</v>
      </c>
      <c r="G28" s="342"/>
      <c r="H28" s="342"/>
      <c r="I28" s="342"/>
      <c r="J28" s="342"/>
    </row>
    <row r="29" spans="1:14">
      <c r="B29" s="72" t="s">
        <v>169</v>
      </c>
      <c r="C29" s="61" t="s">
        <v>85</v>
      </c>
      <c r="D29" s="61">
        <v>2000</v>
      </c>
      <c r="E29" s="264"/>
      <c r="F29" s="63">
        <f t="shared" ref="F29" si="3">D29*E29</f>
        <v>0</v>
      </c>
      <c r="G29" s="95">
        <f>(24*60)/15</f>
        <v>96</v>
      </c>
      <c r="H29" s="88">
        <v>7</v>
      </c>
      <c r="I29" s="88">
        <v>8</v>
      </c>
      <c r="J29" s="96">
        <f>G29*H29*I29</f>
        <v>5376</v>
      </c>
    </row>
    <row r="30" spans="1:14" ht="15.6" thickBot="1">
      <c r="B30" s="60" t="s">
        <v>170</v>
      </c>
      <c r="C30" s="62" t="s">
        <v>49</v>
      </c>
      <c r="D30" s="62">
        <v>50</v>
      </c>
      <c r="E30" s="65"/>
      <c r="F30" s="70"/>
      <c r="G30" s="97"/>
      <c r="H30" s="62"/>
      <c r="I30" s="62"/>
      <c r="J30" s="98"/>
    </row>
    <row r="31" spans="1:14" ht="15.6" thickBot="1">
      <c r="E31" s="49"/>
      <c r="F31" s="71">
        <f>SUM(F29:F30)</f>
        <v>0</v>
      </c>
    </row>
    <row r="33" spans="2:12" ht="18" customHeight="1"/>
    <row r="34" spans="2:12" ht="15.6" thickBot="1"/>
    <row r="35" spans="2:12" ht="36">
      <c r="B35" s="343" t="s">
        <v>111</v>
      </c>
      <c r="C35" s="345" t="s">
        <v>49</v>
      </c>
      <c r="D35" s="333" t="s">
        <v>2</v>
      </c>
      <c r="E35" s="347" t="s">
        <v>50</v>
      </c>
      <c r="F35" s="348"/>
      <c r="G35" s="85" t="s">
        <v>60</v>
      </c>
      <c r="H35" s="132" t="s">
        <v>61</v>
      </c>
      <c r="I35" s="132" t="s">
        <v>62</v>
      </c>
      <c r="J35" s="341" t="s">
        <v>63</v>
      </c>
    </row>
    <row r="36" spans="2:12" ht="12.45" customHeight="1" thickBot="1">
      <c r="B36" s="344"/>
      <c r="C36" s="346"/>
      <c r="D36" s="337"/>
      <c r="E36" s="143" t="s">
        <v>51</v>
      </c>
      <c r="F36" s="144" t="s">
        <v>1</v>
      </c>
      <c r="G36" s="145"/>
      <c r="H36" s="146"/>
      <c r="I36" s="146"/>
      <c r="J36" s="342"/>
    </row>
    <row r="37" spans="2:12">
      <c r="B37" s="150" t="s">
        <v>64</v>
      </c>
      <c r="C37" s="151" t="s">
        <v>47</v>
      </c>
      <c r="D37" s="152">
        <v>40</v>
      </c>
      <c r="E37" s="265"/>
      <c r="F37" s="153">
        <f t="shared" ref="F37:F39" si="4">E37*D37</f>
        <v>0</v>
      </c>
      <c r="G37" s="151">
        <v>1</v>
      </c>
      <c r="H37" s="154">
        <v>5</v>
      </c>
      <c r="I37" s="154">
        <v>8</v>
      </c>
      <c r="J37" s="155">
        <f t="shared" ref="J37:J39" si="5">G37*H37*I37</f>
        <v>40</v>
      </c>
      <c r="L37" s="82"/>
    </row>
    <row r="38" spans="2:12">
      <c r="B38" s="156" t="s">
        <v>65</v>
      </c>
      <c r="C38" s="136" t="s">
        <v>47</v>
      </c>
      <c r="D38" s="134">
        <v>40</v>
      </c>
      <c r="E38" s="266"/>
      <c r="F38" s="135">
        <f t="shared" si="4"/>
        <v>0</v>
      </c>
      <c r="G38" s="136">
        <v>1</v>
      </c>
      <c r="H38" s="133">
        <v>5</v>
      </c>
      <c r="I38" s="133">
        <v>8</v>
      </c>
      <c r="J38" s="137">
        <f t="shared" si="5"/>
        <v>40</v>
      </c>
      <c r="L38" s="82"/>
    </row>
    <row r="39" spans="2:12" ht="15.6" thickBot="1">
      <c r="B39" s="157" t="s">
        <v>66</v>
      </c>
      <c r="C39" s="141" t="s">
        <v>47</v>
      </c>
      <c r="D39" s="139">
        <v>40</v>
      </c>
      <c r="E39" s="267"/>
      <c r="F39" s="140">
        <f t="shared" si="4"/>
        <v>0</v>
      </c>
      <c r="G39" s="141">
        <v>1</v>
      </c>
      <c r="H39" s="138">
        <v>5</v>
      </c>
      <c r="I39" s="138">
        <v>8</v>
      </c>
      <c r="J39" s="142">
        <f t="shared" si="5"/>
        <v>40</v>
      </c>
      <c r="L39" s="82"/>
    </row>
    <row r="40" spans="2:12" ht="15.6" thickBot="1">
      <c r="E40" s="49"/>
      <c r="F40" s="84">
        <f>SUM(F37:F39)</f>
        <v>0</v>
      </c>
      <c r="L40" s="82"/>
    </row>
    <row r="41" spans="2:12" ht="15.6" thickBot="1">
      <c r="B41" s="1"/>
      <c r="L41" s="82"/>
    </row>
    <row r="42" spans="2:12">
      <c r="B42" s="338" t="s">
        <v>150</v>
      </c>
      <c r="C42" s="333" t="s">
        <v>49</v>
      </c>
      <c r="D42" s="333" t="s">
        <v>2</v>
      </c>
      <c r="E42" s="335" t="s">
        <v>50</v>
      </c>
      <c r="F42" s="336"/>
    </row>
    <row r="43" spans="2:12" ht="15.6" thickBot="1">
      <c r="B43" s="340"/>
      <c r="C43" s="337"/>
      <c r="D43" s="337"/>
      <c r="E43" s="68" t="s">
        <v>51</v>
      </c>
      <c r="F43" s="69" t="s">
        <v>1</v>
      </c>
    </row>
    <row r="44" spans="2:12">
      <c r="B44" s="59" t="s">
        <v>74</v>
      </c>
      <c r="C44" s="61" t="s">
        <v>47</v>
      </c>
      <c r="D44" s="61">
        <f>3+3+3</f>
        <v>9</v>
      </c>
      <c r="E44" s="264"/>
      <c r="F44" s="64">
        <f>D44*E44</f>
        <v>0</v>
      </c>
    </row>
    <row r="45" spans="2:12" ht="15.6" thickBot="1">
      <c r="B45" s="60"/>
      <c r="C45" s="62"/>
      <c r="D45" s="62"/>
      <c r="E45" s="65"/>
      <c r="F45" s="66">
        <f>+D45*E45</f>
        <v>0</v>
      </c>
    </row>
    <row r="46" spans="2:12" ht="15.6" thickBot="1">
      <c r="E46" s="49"/>
      <c r="F46" s="71">
        <f>SUM(F44:F45)</f>
        <v>0</v>
      </c>
    </row>
    <row r="47" spans="2:12" ht="16.2" thickBot="1">
      <c r="B47" s="172"/>
    </row>
    <row r="48" spans="2:12">
      <c r="B48" s="338" t="s">
        <v>105</v>
      </c>
      <c r="C48" s="333" t="s">
        <v>49</v>
      </c>
      <c r="D48" s="333" t="s">
        <v>2</v>
      </c>
      <c r="E48" s="335" t="s">
        <v>50</v>
      </c>
      <c r="F48" s="336"/>
    </row>
    <row r="49" spans="2:11" ht="15.6" thickBot="1">
      <c r="B49" s="340"/>
      <c r="C49" s="337"/>
      <c r="D49" s="337"/>
      <c r="E49" s="68" t="s">
        <v>51</v>
      </c>
      <c r="F49" s="69" t="s">
        <v>1</v>
      </c>
    </row>
    <row r="50" spans="2:11">
      <c r="B50" s="59" t="s">
        <v>82</v>
      </c>
      <c r="C50" s="61" t="s">
        <v>53</v>
      </c>
      <c r="D50" s="61">
        <v>1</v>
      </c>
      <c r="E50" s="264"/>
      <c r="F50" s="64">
        <f>D50*E50</f>
        <v>0</v>
      </c>
      <c r="H50" s="54"/>
      <c r="I50" s="52"/>
      <c r="J50" s="52"/>
      <c r="K50" s="16"/>
    </row>
    <row r="51" spans="2:11" ht="15.6" thickBot="1">
      <c r="B51" s="60"/>
      <c r="C51" s="62"/>
      <c r="D51" s="62"/>
      <c r="E51" s="65"/>
      <c r="F51" s="66"/>
    </row>
    <row r="52" spans="2:11" ht="15.6" thickBot="1">
      <c r="E52" s="49"/>
      <c r="F52" s="71">
        <f>SUM(F50:F51)</f>
        <v>0</v>
      </c>
    </row>
    <row r="53" spans="2:11">
      <c r="B53" s="1"/>
    </row>
    <row r="54" spans="2:11">
      <c r="B54" s="1"/>
    </row>
    <row r="55" spans="2:11">
      <c r="B55" s="1"/>
    </row>
    <row r="56" spans="2:11">
      <c r="B56" s="1"/>
      <c r="D56" s="3" t="s">
        <v>4</v>
      </c>
    </row>
    <row r="57" spans="2:11" ht="15.6">
      <c r="B57" s="1"/>
      <c r="D57" s="2" t="s">
        <v>3</v>
      </c>
    </row>
  </sheetData>
  <mergeCells count="31">
    <mergeCell ref="J27:J28"/>
    <mergeCell ref="G27:G28"/>
    <mergeCell ref="H27:H28"/>
    <mergeCell ref="I27:I28"/>
    <mergeCell ref="B35:B36"/>
    <mergeCell ref="C35:C36"/>
    <mergeCell ref="D35:D36"/>
    <mergeCell ref="E35:F35"/>
    <mergeCell ref="J35:J36"/>
    <mergeCell ref="B27:B28"/>
    <mergeCell ref="C27:C28"/>
    <mergeCell ref="D27:D28"/>
    <mergeCell ref="E27:F27"/>
    <mergeCell ref="B42:B43"/>
    <mergeCell ref="C42:C43"/>
    <mergeCell ref="D42:D43"/>
    <mergeCell ref="E42:F42"/>
    <mergeCell ref="B48:B49"/>
    <mergeCell ref="C48:C49"/>
    <mergeCell ref="D48:D49"/>
    <mergeCell ref="E48:F48"/>
    <mergeCell ref="B1:M4"/>
    <mergeCell ref="C21:C22"/>
    <mergeCell ref="D21:D22"/>
    <mergeCell ref="E21:F21"/>
    <mergeCell ref="E9:F9"/>
    <mergeCell ref="C9:C10"/>
    <mergeCell ref="D9:D10"/>
    <mergeCell ref="B6:F6"/>
    <mergeCell ref="B21:B22"/>
    <mergeCell ref="B9:B10"/>
  </mergeCells>
  <pageMargins left="0.94" right="0.51200000000000001" top="0.71" bottom="0.5" header="0" footer="0"/>
  <pageSetup scale="54" orientation="portrait" horizontalDpi="300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B2:K41"/>
  <sheetViews>
    <sheetView showGridLines="0" showZeros="0" defaultGridColor="0" topLeftCell="A15" colorId="22" zoomScaleNormal="100" workbookViewId="0">
      <selection activeCell="E13" sqref="E13"/>
    </sheetView>
  </sheetViews>
  <sheetFormatPr baseColWidth="10" defaultColWidth="11.5546875" defaultRowHeight="15"/>
  <cols>
    <col min="1" max="1" width="4.33203125" style="1" customWidth="1"/>
    <col min="2" max="2" width="71.6640625" style="1" customWidth="1"/>
    <col min="3" max="3" width="12.6640625" style="1" customWidth="1"/>
    <col min="4" max="4" width="11.5546875" style="1"/>
    <col min="5" max="5" width="13.88671875" style="1" customWidth="1"/>
    <col min="6" max="6" width="14.6640625" style="1" customWidth="1"/>
    <col min="7" max="7" width="11.5546875" style="1"/>
    <col min="8" max="8" width="34.6640625" style="1" customWidth="1"/>
    <col min="9" max="16384" width="11.5546875" style="1"/>
  </cols>
  <sheetData>
    <row r="2" spans="2:11" ht="15.6">
      <c r="B2" s="11"/>
    </row>
    <row r="4" spans="2:11" ht="15.6">
      <c r="B4" s="10" t="s">
        <v>40</v>
      </c>
    </row>
    <row r="5" spans="2:11" ht="15.6">
      <c r="B5" s="10" t="s">
        <v>34</v>
      </c>
    </row>
    <row r="6" spans="2:11" ht="37.5" customHeight="1">
      <c r="B6" s="317" t="str">
        <f>RESUMEN!C6</f>
        <v>ESTUDIOS Y DISEÑOS INTEGRALES DEL SISTEMA DE ALCANTARILLADO, INTERCEPTORES Y PLANTA DE AGUAS RESIDUALES (PTAR) DEL CANTÓN GUALACEO, PROVINCIA DEL AZUAY</v>
      </c>
      <c r="C6" s="317"/>
      <c r="D6" s="317"/>
      <c r="E6" s="317"/>
      <c r="F6" s="317"/>
    </row>
    <row r="8" spans="2:11" ht="15.6" thickBot="1"/>
    <row r="9" spans="2:11" ht="20.7" customHeight="1">
      <c r="B9" s="99" t="s">
        <v>13</v>
      </c>
      <c r="C9" s="100" t="s">
        <v>39</v>
      </c>
      <c r="D9" s="100" t="s">
        <v>38</v>
      </c>
      <c r="E9" s="351" t="s">
        <v>151</v>
      </c>
      <c r="F9" s="240" t="s">
        <v>0</v>
      </c>
    </row>
    <row r="10" spans="2:11" ht="15.6">
      <c r="B10" s="241"/>
      <c r="C10" s="57"/>
      <c r="D10" s="57"/>
      <c r="E10" s="352"/>
      <c r="F10" s="242"/>
    </row>
    <row r="11" spans="2:11" ht="15.6" thickBot="1">
      <c r="B11" s="243"/>
      <c r="C11" s="56"/>
      <c r="D11" s="56"/>
      <c r="E11" s="268"/>
      <c r="F11" s="244"/>
    </row>
    <row r="12" spans="2:11" ht="16.2" thickBot="1">
      <c r="B12" s="252" t="s">
        <v>102</v>
      </c>
      <c r="C12" s="253"/>
      <c r="D12" s="253"/>
      <c r="E12" s="253"/>
      <c r="F12" s="254">
        <f>F13</f>
        <v>0</v>
      </c>
    </row>
    <row r="13" spans="2:11" ht="15.6" thickBot="1">
      <c r="B13" s="245" t="s">
        <v>75</v>
      </c>
      <c r="C13" s="47" t="s">
        <v>53</v>
      </c>
      <c r="D13" s="231">
        <v>500</v>
      </c>
      <c r="E13" s="233"/>
      <c r="F13" s="250">
        <f>+D13*E13</f>
        <v>0</v>
      </c>
      <c r="H13" s="54"/>
      <c r="I13" s="52"/>
      <c r="J13" s="52"/>
      <c r="K13" s="16"/>
    </row>
    <row r="14" spans="2:11" ht="16.2" thickBot="1">
      <c r="B14" s="252" t="s">
        <v>101</v>
      </c>
      <c r="C14" s="253"/>
      <c r="D14" s="253"/>
      <c r="E14" s="253"/>
      <c r="F14" s="255">
        <f>SUM(F15:F15)</f>
        <v>0</v>
      </c>
      <c r="H14" s="54"/>
      <c r="I14" s="52"/>
      <c r="J14" s="52"/>
      <c r="K14" s="16"/>
    </row>
    <row r="15" spans="2:11" ht="15.6" thickBot="1">
      <c r="B15" s="245" t="s">
        <v>80</v>
      </c>
      <c r="C15" s="47" t="s">
        <v>24</v>
      </c>
      <c r="D15" s="232">
        <v>12</v>
      </c>
      <c r="E15" s="233"/>
      <c r="F15" s="250">
        <f>D15*E15</f>
        <v>0</v>
      </c>
      <c r="H15" s="54"/>
      <c r="I15" s="52"/>
      <c r="J15" s="52"/>
      <c r="K15" s="16"/>
    </row>
    <row r="16" spans="2:11" ht="16.2" thickBot="1">
      <c r="B16" s="252" t="s">
        <v>114</v>
      </c>
      <c r="C16" s="253"/>
      <c r="D16" s="253"/>
      <c r="E16" s="253"/>
      <c r="F16" s="255">
        <f>SUM(F17:F20)</f>
        <v>0</v>
      </c>
      <c r="H16" s="54"/>
      <c r="I16" s="52"/>
      <c r="J16" s="52"/>
      <c r="K16" s="16"/>
    </row>
    <row r="17" spans="2:11">
      <c r="B17" s="245" t="s">
        <v>79</v>
      </c>
      <c r="C17" s="52" t="s">
        <v>24</v>
      </c>
      <c r="D17" s="269">
        <v>36</v>
      </c>
      <c r="E17" s="270"/>
      <c r="F17" s="249">
        <f>+D17*E17</f>
        <v>0</v>
      </c>
      <c r="H17" s="54"/>
      <c r="I17" s="52"/>
      <c r="J17" s="52"/>
      <c r="K17" s="16"/>
    </row>
    <row r="18" spans="2:11">
      <c r="B18" s="245" t="s">
        <v>84</v>
      </c>
      <c r="C18" s="52" t="s">
        <v>24</v>
      </c>
      <c r="D18" s="256">
        <v>1</v>
      </c>
      <c r="E18" s="257"/>
      <c r="F18" s="246">
        <f>+D18*E18</f>
        <v>0</v>
      </c>
      <c r="H18" s="54"/>
      <c r="I18" s="52"/>
      <c r="J18" s="52"/>
      <c r="K18" s="16"/>
    </row>
    <row r="19" spans="2:11">
      <c r="B19" s="245" t="s">
        <v>78</v>
      </c>
      <c r="C19" s="52" t="s">
        <v>24</v>
      </c>
      <c r="D19" s="256">
        <v>12</v>
      </c>
      <c r="E19" s="257"/>
      <c r="F19" s="246">
        <f>D19*E19</f>
        <v>0</v>
      </c>
      <c r="H19" s="54"/>
      <c r="I19" s="52"/>
      <c r="J19" s="52"/>
      <c r="K19" s="16"/>
    </row>
    <row r="20" spans="2:11" ht="15.6" thickBot="1">
      <c r="B20" s="245" t="s">
        <v>76</v>
      </c>
      <c r="C20" s="52" t="s">
        <v>24</v>
      </c>
      <c r="D20" s="271">
        <v>12</v>
      </c>
      <c r="E20" s="272"/>
      <c r="F20" s="251">
        <f>D20*E20</f>
        <v>0</v>
      </c>
      <c r="H20" s="54"/>
      <c r="I20" s="52"/>
      <c r="J20" s="52"/>
      <c r="K20" s="16"/>
    </row>
    <row r="21" spans="2:11" ht="16.2" thickBot="1">
      <c r="B21" s="252" t="s">
        <v>103</v>
      </c>
      <c r="C21" s="253"/>
      <c r="D21" s="253"/>
      <c r="E21" s="253"/>
      <c r="F21" s="255">
        <f>F22</f>
        <v>0</v>
      </c>
      <c r="H21" s="54"/>
      <c r="I21" s="52"/>
      <c r="J21" s="52"/>
      <c r="K21" s="16"/>
    </row>
    <row r="22" spans="2:11" ht="15.6" thickBot="1">
      <c r="B22" s="245" t="s">
        <v>81</v>
      </c>
      <c r="C22" s="52" t="s">
        <v>24</v>
      </c>
      <c r="D22" s="275">
        <v>12</v>
      </c>
      <c r="E22" s="276"/>
      <c r="F22" s="250">
        <f>D22*E22</f>
        <v>0</v>
      </c>
      <c r="H22" s="54"/>
      <c r="I22" s="52"/>
      <c r="J22" s="52"/>
      <c r="K22" s="16"/>
    </row>
    <row r="23" spans="2:11" ht="16.2" thickBot="1">
      <c r="B23" s="252" t="s">
        <v>104</v>
      </c>
      <c r="C23" s="253"/>
      <c r="D23" s="253"/>
      <c r="E23" s="253"/>
      <c r="F23" s="255">
        <f>F24</f>
        <v>0</v>
      </c>
      <c r="H23" s="54"/>
      <c r="I23" s="52"/>
      <c r="J23" s="52"/>
      <c r="K23" s="16"/>
    </row>
    <row r="24" spans="2:11">
      <c r="B24" s="277" t="s">
        <v>77</v>
      </c>
      <c r="C24" s="278" t="s">
        <v>24</v>
      </c>
      <c r="D24" s="273">
        <v>12</v>
      </c>
      <c r="E24" s="274"/>
      <c r="F24" s="249">
        <f>D24*E24</f>
        <v>0</v>
      </c>
      <c r="G24" s="53"/>
      <c r="H24" s="54"/>
      <c r="I24" s="52"/>
      <c r="J24" s="52"/>
      <c r="K24" s="16"/>
    </row>
    <row r="25" spans="2:11">
      <c r="B25" s="247"/>
      <c r="C25" s="55"/>
      <c r="D25" s="55"/>
      <c r="E25" s="86"/>
      <c r="F25" s="248"/>
      <c r="H25" s="54"/>
      <c r="I25" s="52"/>
      <c r="J25" s="52"/>
      <c r="K25" s="16"/>
    </row>
    <row r="26" spans="2:11" ht="15.6" thickBot="1">
      <c r="B26" s="258"/>
      <c r="C26" s="259"/>
      <c r="D26" s="259"/>
      <c r="E26" s="260"/>
      <c r="F26" s="261"/>
      <c r="H26" s="54"/>
    </row>
    <row r="27" spans="2:11" ht="24" customHeight="1" thickBot="1">
      <c r="B27" s="279" t="s">
        <v>152</v>
      </c>
      <c r="C27" s="280"/>
      <c r="D27" s="280"/>
      <c r="E27" s="281"/>
      <c r="F27" s="282">
        <f>F12+F14+F16+F21+F23</f>
        <v>0</v>
      </c>
    </row>
    <row r="33" spans="2:4" ht="15.6">
      <c r="B33" s="10" t="str">
        <f>+RESUMEN!C51</f>
        <v xml:space="preserve">FECHA:           </v>
      </c>
    </row>
    <row r="39" spans="2:4">
      <c r="D39" s="3" t="s">
        <v>4</v>
      </c>
    </row>
    <row r="40" spans="2:4" ht="15.6">
      <c r="D40" s="2" t="s">
        <v>3</v>
      </c>
    </row>
    <row r="41" spans="2:4" ht="15.6">
      <c r="B41" s="2"/>
    </row>
  </sheetData>
  <mergeCells count="2">
    <mergeCell ref="B6:F6"/>
    <mergeCell ref="E9:E10"/>
  </mergeCells>
  <pageMargins left="1.1599999999999999" right="0.51200000000000001" top="1.024" bottom="0.5" header="0" footer="0"/>
  <pageSetup scale="54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Proforma servicios</vt:lpstr>
      <vt:lpstr>RESUMEN PROF</vt:lpstr>
      <vt:lpstr>RESUMEN</vt:lpstr>
      <vt:lpstr>Personal Tecnico</vt:lpstr>
      <vt:lpstr>Cargas social P_Tecnico</vt:lpstr>
      <vt:lpstr>Personal Auxiliar</vt:lpstr>
      <vt:lpstr>Carga social P_Auxiliar</vt:lpstr>
      <vt:lpstr>Subcont_Serv varios</vt:lpstr>
      <vt:lpstr>Otros Costos </vt:lpstr>
      <vt:lpstr>'RESUMEN PROF'!Área_de_impresión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2017-12-05T14:59:02Z</dcterms:created>
  <dcterms:modified xsi:type="dcterms:W3CDTF">2024-11-19T20:32:37Z</dcterms:modified>
</cp:coreProperties>
</file>